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kekelak.vladimir\Desktop\Podklady pre VO Energetika 2020\"/>
    </mc:Choice>
  </mc:AlternateContent>
  <xr:revisionPtr revIDLastSave="0" documentId="13_ncr:1_{9B4DF7E0-3CF7-4572-BB8A-DD7E4724AA9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01 - Zateplenie obvodovéh..." sheetId="2" r:id="rId2"/>
    <sheet name="02 - Zateplenie strešného..." sheetId="3" r:id="rId3"/>
    <sheet name="03 - Výmena výplní otvorov" sheetId="4" r:id="rId4"/>
    <sheet name="04 - Ostatné" sheetId="5" r:id="rId5"/>
    <sheet name="05-elektroinštalácia" sheetId="6" r:id="rId6"/>
    <sheet name="06-bleskozvod" sheetId="7" r:id="rId7"/>
  </sheets>
  <definedNames>
    <definedName name="_xlnm._FilterDatabase" localSheetId="1" hidden="1">'01 - Zateplenie obvodovéh...'!$C$119:$K$148</definedName>
    <definedName name="_xlnm._FilterDatabase" localSheetId="2" hidden="1">'02 - Zateplenie strešného...'!$C$124:$K$163</definedName>
    <definedName name="_xlnm._FilterDatabase" localSheetId="3" hidden="1">'03 - Výmena výplní otvorov'!$C$117:$K$145</definedName>
    <definedName name="_xlnm._FilterDatabase" localSheetId="4" hidden="1">'04 - Ostatné'!$C$125:$K$180</definedName>
    <definedName name="_xlnm._FilterDatabase" localSheetId="5" hidden="1">'05-elektroinštalácia'!$A$3:$G$89</definedName>
    <definedName name="_xlnm.Print_Titles" localSheetId="1">'01 - Zateplenie obvodovéh...'!$119:$119</definedName>
    <definedName name="_xlnm.Print_Titles" localSheetId="2">'02 - Zateplenie strešného...'!$124:$124</definedName>
    <definedName name="_xlnm.Print_Titles" localSheetId="3">'03 - Výmena výplní otvorov'!$117:$117</definedName>
    <definedName name="_xlnm.Print_Titles" localSheetId="4">'04 - Ostatné'!$125:$125</definedName>
    <definedName name="_xlnm.Print_Titles" localSheetId="0">'Rekapitulácia stavby'!$92:$92</definedName>
    <definedName name="_xlnm.Print_Area" localSheetId="1">'01 - Zateplenie obvodovéh...'!$C$4:$J$76,'01 - Zateplenie obvodovéh...'!$C$82:$J$101,'01 - Zateplenie obvodovéh...'!$C$107:$K$148</definedName>
    <definedName name="_xlnm.Print_Area" localSheetId="2">'02 - Zateplenie strešného...'!$C$4:$J$76,'02 - Zateplenie strešného...'!$C$82:$J$106,'02 - Zateplenie strešného...'!$C$112:$K$163</definedName>
    <definedName name="_xlnm.Print_Area" localSheetId="3">'03 - Výmena výplní otvorov'!$C$4:$J$76,'03 - Výmena výplní otvorov'!$C$82:$J$99,'03 - Výmena výplní otvorov'!$C$105:$K$145</definedName>
    <definedName name="_xlnm.Print_Area" localSheetId="4">'04 - Ostatné'!$C$4:$J$76,'04 - Ostatné'!$C$82:$J$107,'04 - Ostatné'!$C$113:$K$180</definedName>
    <definedName name="_xlnm.Print_Area" localSheetId="0">'Rekapitulácia stavby'!$D$4:$AO$76,'Rekapitulácia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46" i="5" l="1"/>
  <c r="BI146" i="5"/>
  <c r="BH146" i="5"/>
  <c r="BG146" i="5"/>
  <c r="BE146" i="5"/>
  <c r="T146" i="5"/>
  <c r="R146" i="5"/>
  <c r="P146" i="5"/>
  <c r="J146" i="5"/>
  <c r="BF146" i="5" s="1"/>
  <c r="BK145" i="5"/>
  <c r="BI145" i="5"/>
  <c r="BH145" i="5"/>
  <c r="BG145" i="5"/>
  <c r="BE145" i="5"/>
  <c r="T145" i="5"/>
  <c r="R145" i="5"/>
  <c r="P145" i="5"/>
  <c r="J145" i="5"/>
  <c r="BF145" i="5" s="1"/>
  <c r="BK144" i="5"/>
  <c r="BI144" i="5"/>
  <c r="BH144" i="5"/>
  <c r="BG144" i="5"/>
  <c r="BE144" i="5"/>
  <c r="T144" i="5"/>
  <c r="R144" i="5"/>
  <c r="P144" i="5"/>
  <c r="J144" i="5"/>
  <c r="BF144" i="5" s="1"/>
  <c r="BK143" i="5"/>
  <c r="BI143" i="5"/>
  <c r="BH143" i="5"/>
  <c r="BG143" i="5"/>
  <c r="BE143" i="5"/>
  <c r="T143" i="5"/>
  <c r="R143" i="5"/>
  <c r="P143" i="5"/>
  <c r="J143" i="5"/>
  <c r="BF143" i="5" s="1"/>
  <c r="BK142" i="5"/>
  <c r="BI142" i="5"/>
  <c r="BH142" i="5"/>
  <c r="BG142" i="5"/>
  <c r="BE142" i="5"/>
  <c r="T142" i="5"/>
  <c r="R142" i="5"/>
  <c r="P142" i="5"/>
  <c r="J142" i="5"/>
  <c r="BF142" i="5" s="1"/>
  <c r="T141" i="5"/>
  <c r="R141" i="5" l="1"/>
  <c r="BK141" i="5"/>
  <c r="J141" i="5"/>
  <c r="J99" i="5" s="1"/>
  <c r="P141" i="5"/>
  <c r="E29" i="6" l="1"/>
  <c r="BK140" i="5"/>
  <c r="BI140" i="5"/>
  <c r="BH140" i="5"/>
  <c r="BG140" i="5"/>
  <c r="BE140" i="5"/>
  <c r="T140" i="5"/>
  <c r="R140" i="5"/>
  <c r="P140" i="5"/>
  <c r="J140" i="5"/>
  <c r="BF140" i="5" s="1"/>
  <c r="BK139" i="5"/>
  <c r="BI139" i="5"/>
  <c r="BH139" i="5"/>
  <c r="BG139" i="5"/>
  <c r="BE139" i="5"/>
  <c r="T139" i="5"/>
  <c r="R139" i="5"/>
  <c r="P139" i="5"/>
  <c r="J139" i="5"/>
  <c r="BF139" i="5" s="1"/>
  <c r="BK138" i="5"/>
  <c r="BI138" i="5"/>
  <c r="BH138" i="5"/>
  <c r="BG138" i="5"/>
  <c r="BE138" i="5"/>
  <c r="T138" i="5"/>
  <c r="R138" i="5"/>
  <c r="P138" i="5"/>
  <c r="J138" i="5"/>
  <c r="BF138" i="5" s="1"/>
  <c r="BK137" i="5"/>
  <c r="BI137" i="5"/>
  <c r="BH137" i="5"/>
  <c r="BG137" i="5"/>
  <c r="BE137" i="5"/>
  <c r="T137" i="5"/>
  <c r="R137" i="5"/>
  <c r="P137" i="5"/>
  <c r="J137" i="5"/>
  <c r="BF137" i="5" s="1"/>
  <c r="BK136" i="5"/>
  <c r="BI136" i="5"/>
  <c r="BH136" i="5"/>
  <c r="BG136" i="5"/>
  <c r="BE136" i="5"/>
  <c r="T136" i="5"/>
  <c r="R136" i="5"/>
  <c r="P136" i="5"/>
  <c r="J136" i="5"/>
  <c r="BF136" i="5" s="1"/>
  <c r="BK135" i="5"/>
  <c r="BI135" i="5"/>
  <c r="BH135" i="5"/>
  <c r="BG135" i="5"/>
  <c r="BE135" i="5"/>
  <c r="T135" i="5"/>
  <c r="R135" i="5"/>
  <c r="P135" i="5"/>
  <c r="J135" i="5"/>
  <c r="BF135" i="5" s="1"/>
  <c r="BK134" i="5"/>
  <c r="BI134" i="5"/>
  <c r="BH134" i="5"/>
  <c r="BG134" i="5"/>
  <c r="BE134" i="5"/>
  <c r="T134" i="5"/>
  <c r="R134" i="5"/>
  <c r="P134" i="5"/>
  <c r="J134" i="5"/>
  <c r="BF134" i="5" s="1"/>
  <c r="BK133" i="5"/>
  <c r="BI133" i="5"/>
  <c r="BH133" i="5"/>
  <c r="BG133" i="5"/>
  <c r="BE133" i="5"/>
  <c r="T133" i="5"/>
  <c r="R133" i="5"/>
  <c r="P133" i="5"/>
  <c r="J133" i="5"/>
  <c r="BF133" i="5" s="1"/>
  <c r="BK132" i="5"/>
  <c r="BI132" i="5"/>
  <c r="BH132" i="5"/>
  <c r="BG132" i="5"/>
  <c r="BE132" i="5"/>
  <c r="T132" i="5"/>
  <c r="R132" i="5"/>
  <c r="P132" i="5"/>
  <c r="J132" i="5"/>
  <c r="BF132" i="5" s="1"/>
  <c r="BK131" i="5"/>
  <c r="BI131" i="5"/>
  <c r="BH131" i="5"/>
  <c r="BG131" i="5"/>
  <c r="BE131" i="5"/>
  <c r="T131" i="5"/>
  <c r="R131" i="5"/>
  <c r="P131" i="5"/>
  <c r="J131" i="5"/>
  <c r="BF131" i="5" s="1"/>
  <c r="BK130" i="5"/>
  <c r="BI130" i="5"/>
  <c r="BH130" i="5"/>
  <c r="BG130" i="5"/>
  <c r="BE130" i="5"/>
  <c r="T130" i="5"/>
  <c r="R130" i="5"/>
  <c r="P130" i="5"/>
  <c r="J130" i="5"/>
  <c r="BF130" i="5" s="1"/>
  <c r="BK129" i="5"/>
  <c r="BI129" i="5"/>
  <c r="BH129" i="5"/>
  <c r="BG129" i="5"/>
  <c r="BE129" i="5"/>
  <c r="T129" i="5"/>
  <c r="R129" i="5"/>
  <c r="P129" i="5"/>
  <c r="J129" i="5"/>
  <c r="BK128" i="5" l="1"/>
  <c r="P128" i="5"/>
  <c r="BF129" i="5"/>
  <c r="J128" i="5"/>
  <c r="T128" i="5"/>
  <c r="R128" i="5"/>
  <c r="J98" i="5" l="1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31" i="7" l="1"/>
  <c r="F30" i="7"/>
  <c r="F33" i="7" l="1"/>
  <c r="AG100" i="1" s="1"/>
  <c r="AN100" i="1" s="1"/>
  <c r="G9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E30" i="6"/>
  <c r="G30" i="6" s="1"/>
  <c r="G31" i="6"/>
  <c r="G32" i="6"/>
  <c r="G33" i="6"/>
  <c r="G34" i="6"/>
  <c r="E35" i="6"/>
  <c r="G35" i="6" s="1"/>
  <c r="G36" i="6"/>
  <c r="G37" i="6"/>
  <c r="G38" i="6"/>
  <c r="G39" i="6"/>
  <c r="G40" i="6"/>
  <c r="G41" i="6"/>
  <c r="G42" i="6"/>
  <c r="G43" i="6"/>
  <c r="G44" i="6"/>
  <c r="G45" i="6"/>
  <c r="G46" i="6"/>
  <c r="E47" i="6"/>
  <c r="G47" i="6" s="1"/>
  <c r="G50" i="6"/>
  <c r="G53" i="6"/>
  <c r="G54" i="6"/>
  <c r="G55" i="6"/>
  <c r="G56" i="6"/>
  <c r="G57" i="6"/>
  <c r="G58" i="6"/>
  <c r="G59" i="6"/>
  <c r="G60" i="6"/>
  <c r="G61" i="6"/>
  <c r="G62" i="6"/>
  <c r="G65" i="6"/>
  <c r="G66" i="6"/>
  <c r="G67" i="6"/>
  <c r="G70" i="6" l="1"/>
  <c r="G71" i="6"/>
  <c r="G68" i="6"/>
  <c r="G69" i="6"/>
  <c r="AZ99" i="1"/>
  <c r="AV99" i="1"/>
  <c r="AU99" i="1"/>
  <c r="AZ98" i="1"/>
  <c r="AV98" i="1"/>
  <c r="AU98" i="1"/>
  <c r="J37" i="5"/>
  <c r="J36" i="5"/>
  <c r="AY100" i="1" s="1"/>
  <c r="J35" i="5"/>
  <c r="AX100" i="1" s="1"/>
  <c r="BI180" i="5"/>
  <c r="BH180" i="5"/>
  <c r="BG180" i="5"/>
  <c r="BE180" i="5"/>
  <c r="T180" i="5"/>
  <c r="T179" i="5" s="1"/>
  <c r="R180" i="5"/>
  <c r="R179" i="5" s="1"/>
  <c r="P180" i="5"/>
  <c r="P179" i="5" s="1"/>
  <c r="BK180" i="5"/>
  <c r="BK179" i="5" s="1"/>
  <c r="J180" i="5"/>
  <c r="BI178" i="5"/>
  <c r="BH178" i="5"/>
  <c r="BG178" i="5"/>
  <c r="BE178" i="5"/>
  <c r="T178" i="5"/>
  <c r="T177" i="5" s="1"/>
  <c r="R178" i="5"/>
  <c r="R177" i="5" s="1"/>
  <c r="P178" i="5"/>
  <c r="P177" i="5" s="1"/>
  <c r="BK178" i="5"/>
  <c r="BK177" i="5" s="1"/>
  <c r="J178" i="5"/>
  <c r="BI176" i="5"/>
  <c r="BH176" i="5"/>
  <c r="BG176" i="5"/>
  <c r="BE176" i="5"/>
  <c r="T176" i="5"/>
  <c r="R176" i="5"/>
  <c r="P176" i="5"/>
  <c r="BK176" i="5"/>
  <c r="J176" i="5"/>
  <c r="BF176" i="5" s="1"/>
  <c r="BI175" i="5"/>
  <c r="BH175" i="5"/>
  <c r="BG175" i="5"/>
  <c r="BE175" i="5"/>
  <c r="T175" i="5"/>
  <c r="R175" i="5"/>
  <c r="P175" i="5"/>
  <c r="BK175" i="5"/>
  <c r="J175" i="5"/>
  <c r="BF175" i="5" s="1"/>
  <c r="BI174" i="5"/>
  <c r="BH174" i="5"/>
  <c r="BG174" i="5"/>
  <c r="BE174" i="5"/>
  <c r="T174" i="5"/>
  <c r="R174" i="5"/>
  <c r="P174" i="5"/>
  <c r="BK174" i="5"/>
  <c r="J174" i="5"/>
  <c r="BF174" i="5" s="1"/>
  <c r="BI173" i="5"/>
  <c r="BH173" i="5"/>
  <c r="BG173" i="5"/>
  <c r="BE173" i="5"/>
  <c r="T173" i="5"/>
  <c r="R173" i="5"/>
  <c r="P173" i="5"/>
  <c r="BK173" i="5"/>
  <c r="J173" i="5"/>
  <c r="BF173" i="5" s="1"/>
  <c r="BI172" i="5"/>
  <c r="BH172" i="5"/>
  <c r="BG172" i="5"/>
  <c r="BE172" i="5"/>
  <c r="T172" i="5"/>
  <c r="R172" i="5"/>
  <c r="P172" i="5"/>
  <c r="BK172" i="5"/>
  <c r="J172" i="5"/>
  <c r="BF172" i="5" s="1"/>
  <c r="BI171" i="5"/>
  <c r="BH171" i="5"/>
  <c r="BG171" i="5"/>
  <c r="BE171" i="5"/>
  <c r="T171" i="5"/>
  <c r="R171" i="5"/>
  <c r="P171" i="5"/>
  <c r="BK171" i="5"/>
  <c r="J171" i="5"/>
  <c r="BF171" i="5" s="1"/>
  <c r="BI170" i="5"/>
  <c r="BH170" i="5"/>
  <c r="BG170" i="5"/>
  <c r="BE170" i="5"/>
  <c r="T170" i="5"/>
  <c r="R170" i="5"/>
  <c r="P170" i="5"/>
  <c r="BK170" i="5"/>
  <c r="J170" i="5"/>
  <c r="BF170" i="5" s="1"/>
  <c r="BI169" i="5"/>
  <c r="BH169" i="5"/>
  <c r="BG169" i="5"/>
  <c r="BE169" i="5"/>
  <c r="T169" i="5"/>
  <c r="R169" i="5"/>
  <c r="P169" i="5"/>
  <c r="BK169" i="5"/>
  <c r="J169" i="5"/>
  <c r="BF169" i="5" s="1"/>
  <c r="BI168" i="5"/>
  <c r="BH168" i="5"/>
  <c r="BG168" i="5"/>
  <c r="BE168" i="5"/>
  <c r="T168" i="5"/>
  <c r="R168" i="5"/>
  <c r="P168" i="5"/>
  <c r="BK168" i="5"/>
  <c r="J168" i="5"/>
  <c r="BF168" i="5" s="1"/>
  <c r="BI167" i="5"/>
  <c r="BH167" i="5"/>
  <c r="BG167" i="5"/>
  <c r="BE167" i="5"/>
  <c r="T167" i="5"/>
  <c r="R167" i="5"/>
  <c r="P167" i="5"/>
  <c r="BK167" i="5"/>
  <c r="J167" i="5"/>
  <c r="BI164" i="5"/>
  <c r="BH164" i="5"/>
  <c r="BG164" i="5"/>
  <c r="BE164" i="5"/>
  <c r="T164" i="5"/>
  <c r="T163" i="5" s="1"/>
  <c r="R164" i="5"/>
  <c r="R163" i="5" s="1"/>
  <c r="P164" i="5"/>
  <c r="P163" i="5" s="1"/>
  <c r="BK164" i="5"/>
  <c r="BK163" i="5" s="1"/>
  <c r="J164" i="5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R158" i="5"/>
  <c r="P158" i="5"/>
  <c r="BK158" i="5"/>
  <c r="J158" i="5"/>
  <c r="BF158" i="5"/>
  <c r="BI157" i="5"/>
  <c r="BH157" i="5"/>
  <c r="BG157" i="5"/>
  <c r="BE157" i="5"/>
  <c r="T157" i="5"/>
  <c r="R157" i="5"/>
  <c r="P157" i="5"/>
  <c r="BK157" i="5"/>
  <c r="J157" i="5"/>
  <c r="BF157" i="5" s="1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T154" i="5" s="1"/>
  <c r="R155" i="5"/>
  <c r="P155" i="5"/>
  <c r="BK155" i="5"/>
  <c r="J155" i="5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F123" i="5"/>
  <c r="J122" i="5"/>
  <c r="F122" i="5"/>
  <c r="F120" i="5"/>
  <c r="E118" i="5"/>
  <c r="F92" i="5"/>
  <c r="J91" i="5"/>
  <c r="F91" i="5"/>
  <c r="F89" i="5"/>
  <c r="E87" i="5"/>
  <c r="J24" i="5"/>
  <c r="E24" i="5"/>
  <c r="J123" i="5" s="1"/>
  <c r="J23" i="5"/>
  <c r="J120" i="5"/>
  <c r="E7" i="5"/>
  <c r="E116" i="5" s="1"/>
  <c r="J37" i="4"/>
  <c r="J36" i="4"/>
  <c r="AY97" i="1"/>
  <c r="J35" i="4"/>
  <c r="AX97" i="1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BK130" i="4"/>
  <c r="J130" i="4"/>
  <c r="BF130" i="4" s="1"/>
  <c r="BI129" i="4"/>
  <c r="BH129" i="4"/>
  <c r="BG129" i="4"/>
  <c r="BE129" i="4"/>
  <c r="T129" i="4"/>
  <c r="R129" i="4"/>
  <c r="P129" i="4"/>
  <c r="BK129" i="4"/>
  <c r="J129" i="4"/>
  <c r="BF129" i="4"/>
  <c r="BI128" i="4"/>
  <c r="BH128" i="4"/>
  <c r="BG128" i="4"/>
  <c r="BE128" i="4"/>
  <c r="T128" i="4"/>
  <c r="R128" i="4"/>
  <c r="P128" i="4"/>
  <c r="BK128" i="4"/>
  <c r="J128" i="4"/>
  <c r="BF128" i="4" s="1"/>
  <c r="BI127" i="4"/>
  <c r="BH127" i="4"/>
  <c r="BG127" i="4"/>
  <c r="BE127" i="4"/>
  <c r="T127" i="4"/>
  <c r="R127" i="4"/>
  <c r="P127" i="4"/>
  <c r="BK127" i="4"/>
  <c r="J127" i="4"/>
  <c r="BF127" i="4"/>
  <c r="BI126" i="4"/>
  <c r="BH126" i="4"/>
  <c r="BG126" i="4"/>
  <c r="BE126" i="4"/>
  <c r="T126" i="4"/>
  <c r="R126" i="4"/>
  <c r="P126" i="4"/>
  <c r="BK126" i="4"/>
  <c r="J126" i="4"/>
  <c r="BF126" i="4" s="1"/>
  <c r="BI125" i="4"/>
  <c r="BH125" i="4"/>
  <c r="BG125" i="4"/>
  <c r="BE125" i="4"/>
  <c r="T125" i="4"/>
  <c r="R125" i="4"/>
  <c r="P125" i="4"/>
  <c r="BK125" i="4"/>
  <c r="J125" i="4"/>
  <c r="BF125" i="4" s="1"/>
  <c r="BI124" i="4"/>
  <c r="BH124" i="4"/>
  <c r="BG124" i="4"/>
  <c r="BE124" i="4"/>
  <c r="T124" i="4"/>
  <c r="R124" i="4"/>
  <c r="P124" i="4"/>
  <c r="BK124" i="4"/>
  <c r="J124" i="4"/>
  <c r="BF124" i="4" s="1"/>
  <c r="BI123" i="4"/>
  <c r="BH123" i="4"/>
  <c r="BG123" i="4"/>
  <c r="BE123" i="4"/>
  <c r="T123" i="4"/>
  <c r="R123" i="4"/>
  <c r="P123" i="4"/>
  <c r="BK123" i="4"/>
  <c r="J123" i="4"/>
  <c r="BF123" i="4" s="1"/>
  <c r="BI122" i="4"/>
  <c r="BH122" i="4"/>
  <c r="BG122" i="4"/>
  <c r="BE122" i="4"/>
  <c r="T122" i="4"/>
  <c r="R122" i="4"/>
  <c r="P122" i="4"/>
  <c r="BK122" i="4"/>
  <c r="J122" i="4"/>
  <c r="BF122" i="4" s="1"/>
  <c r="BI121" i="4"/>
  <c r="BH121" i="4"/>
  <c r="BG121" i="4"/>
  <c r="BE121" i="4"/>
  <c r="T121" i="4"/>
  <c r="T120" i="4"/>
  <c r="T119" i="4" s="1"/>
  <c r="T118" i="4" s="1"/>
  <c r="R121" i="4"/>
  <c r="R120" i="4" s="1"/>
  <c r="R119" i="4" s="1"/>
  <c r="R118" i="4" s="1"/>
  <c r="P121" i="4"/>
  <c r="P120" i="4"/>
  <c r="P119" i="4" s="1"/>
  <c r="P118" i="4" s="1"/>
  <c r="AU97" i="1" s="1"/>
  <c r="BK121" i="4"/>
  <c r="J121" i="4"/>
  <c r="BF121" i="4" s="1"/>
  <c r="F115" i="4"/>
  <c r="J114" i="4"/>
  <c r="F114" i="4"/>
  <c r="F112" i="4"/>
  <c r="E110" i="4"/>
  <c r="F92" i="4"/>
  <c r="J91" i="4"/>
  <c r="F91" i="4"/>
  <c r="F89" i="4"/>
  <c r="E87" i="4"/>
  <c r="J24" i="4"/>
  <c r="E24" i="4"/>
  <c r="J115" i="4" s="1"/>
  <c r="J23" i="4"/>
  <c r="J112" i="4"/>
  <c r="E7" i="4"/>
  <c r="E108" i="4" s="1"/>
  <c r="J37" i="3"/>
  <c r="J36" i="3"/>
  <c r="AY96" i="1"/>
  <c r="J35" i="3"/>
  <c r="AX96" i="1" s="1"/>
  <c r="BI163" i="3"/>
  <c r="BH163" i="3"/>
  <c r="BG163" i="3"/>
  <c r="BE163" i="3"/>
  <c r="T163" i="3"/>
  <c r="R163" i="3"/>
  <c r="P163" i="3"/>
  <c r="BK163" i="3"/>
  <c r="J163" i="3"/>
  <c r="BF163" i="3"/>
  <c r="BI162" i="3"/>
  <c r="BH162" i="3"/>
  <c r="BG162" i="3"/>
  <c r="BE162" i="3"/>
  <c r="T162" i="3"/>
  <c r="R162" i="3"/>
  <c r="P162" i="3"/>
  <c r="BK162" i="3"/>
  <c r="BK160" i="3" s="1"/>
  <c r="J160" i="3" s="1"/>
  <c r="J105" i="3" s="1"/>
  <c r="J162" i="3"/>
  <c r="BF162" i="3" s="1"/>
  <c r="BI161" i="3"/>
  <c r="BH161" i="3"/>
  <c r="BG161" i="3"/>
  <c r="BE161" i="3"/>
  <c r="T161" i="3"/>
  <c r="T160" i="3"/>
  <c r="R161" i="3"/>
  <c r="P161" i="3"/>
  <c r="P160" i="3" s="1"/>
  <c r="BK161" i="3"/>
  <c r="J161" i="3"/>
  <c r="BF161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T157" i="3"/>
  <c r="R158" i="3"/>
  <c r="R157" i="3" s="1"/>
  <c r="P158" i="3"/>
  <c r="P157" i="3"/>
  <c r="BK158" i="3"/>
  <c r="J158" i="3"/>
  <c r="BF158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P149" i="3" s="1"/>
  <c r="BK152" i="3"/>
  <c r="J152" i="3"/>
  <c r="BF152" i="3"/>
  <c r="BI151" i="3"/>
  <c r="BH151" i="3"/>
  <c r="BG151" i="3"/>
  <c r="BE151" i="3"/>
  <c r="T151" i="3"/>
  <c r="T149" i="3" s="1"/>
  <c r="R151" i="3"/>
  <c r="P151" i="3"/>
  <c r="BK151" i="3"/>
  <c r="J151" i="3"/>
  <c r="BF151" i="3" s="1"/>
  <c r="BI150" i="3"/>
  <c r="BH150" i="3"/>
  <c r="BG150" i="3"/>
  <c r="BE150" i="3"/>
  <c r="T150" i="3"/>
  <c r="R150" i="3"/>
  <c r="R149" i="3" s="1"/>
  <c r="P150" i="3"/>
  <c r="BK150" i="3"/>
  <c r="BK149" i="3" s="1"/>
  <c r="J149" i="3" s="1"/>
  <c r="J103" i="3" s="1"/>
  <c r="J150" i="3"/>
  <c r="BF150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P138" i="3" s="1"/>
  <c r="P137" i="3" s="1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 s="1"/>
  <c r="BI136" i="3"/>
  <c r="BH136" i="3"/>
  <c r="BG136" i="3"/>
  <c r="BE136" i="3"/>
  <c r="T136" i="3"/>
  <c r="T135" i="3"/>
  <c r="R136" i="3"/>
  <c r="R135" i="3" s="1"/>
  <c r="P136" i="3"/>
  <c r="P135" i="3" s="1"/>
  <c r="BK136" i="3"/>
  <c r="BK135" i="3" s="1"/>
  <c r="J135" i="3" s="1"/>
  <c r="J100" i="3" s="1"/>
  <c r="J136" i="3"/>
  <c r="BF136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T129" i="3" s="1"/>
  <c r="R130" i="3"/>
  <c r="P130" i="3"/>
  <c r="P129" i="3" s="1"/>
  <c r="BK130" i="3"/>
  <c r="J130" i="3"/>
  <c r="BF130" i="3" s="1"/>
  <c r="BI128" i="3"/>
  <c r="BH128" i="3"/>
  <c r="BG128" i="3"/>
  <c r="BE128" i="3"/>
  <c r="T128" i="3"/>
  <c r="T127" i="3" s="1"/>
  <c r="R128" i="3"/>
  <c r="R127" i="3"/>
  <c r="P128" i="3"/>
  <c r="P127" i="3" s="1"/>
  <c r="BK128" i="3"/>
  <c r="BK127" i="3" s="1"/>
  <c r="J127" i="3" s="1"/>
  <c r="J98" i="3" s="1"/>
  <c r="J128" i="3"/>
  <c r="BF128" i="3" s="1"/>
  <c r="F122" i="3"/>
  <c r="J121" i="3"/>
  <c r="F121" i="3"/>
  <c r="F119" i="3"/>
  <c r="E117" i="3"/>
  <c r="F92" i="3"/>
  <c r="J91" i="3"/>
  <c r="F91" i="3"/>
  <c r="F89" i="3"/>
  <c r="E87" i="3"/>
  <c r="J24" i="3"/>
  <c r="E24" i="3"/>
  <c r="J122" i="3" s="1"/>
  <c r="J23" i="3"/>
  <c r="J119" i="3"/>
  <c r="E7" i="3"/>
  <c r="E85" i="3" s="1"/>
  <c r="J37" i="2"/>
  <c r="J36" i="2"/>
  <c r="AY95" i="1" s="1"/>
  <c r="J35" i="2"/>
  <c r="AX95" i="1" s="1"/>
  <c r="BI148" i="2"/>
  <c r="BH148" i="2"/>
  <c r="BG148" i="2"/>
  <c r="BE148" i="2"/>
  <c r="T148" i="2"/>
  <c r="T147" i="2"/>
  <c r="R148" i="2"/>
  <c r="R147" i="2" s="1"/>
  <c r="P148" i="2"/>
  <c r="P147" i="2" s="1"/>
  <c r="BK148" i="2"/>
  <c r="BK147" i="2" s="1"/>
  <c r="J147" i="2" s="1"/>
  <c r="J100" i="2" s="1"/>
  <c r="J148" i="2"/>
  <c r="BF148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T135" i="2" s="1"/>
  <c r="R136" i="2"/>
  <c r="P136" i="2"/>
  <c r="BK136" i="2"/>
  <c r="J136" i="2"/>
  <c r="BF136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 s="1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 s="1"/>
  <c r="BI124" i="2"/>
  <c r="BH124" i="2"/>
  <c r="BG124" i="2"/>
  <c r="BE124" i="2"/>
  <c r="T124" i="2"/>
  <c r="R124" i="2"/>
  <c r="R122" i="2" s="1"/>
  <c r="P124" i="2"/>
  <c r="BK124" i="2"/>
  <c r="J124" i="2"/>
  <c r="BF124" i="2" s="1"/>
  <c r="BI123" i="2"/>
  <c r="BH123" i="2"/>
  <c r="BG123" i="2"/>
  <c r="BE123" i="2"/>
  <c r="T123" i="2"/>
  <c r="T122" i="2" s="1"/>
  <c r="R123" i="2"/>
  <c r="P123" i="2"/>
  <c r="P122" i="2"/>
  <c r="BK123" i="2"/>
  <c r="J123" i="2"/>
  <c r="BF123" i="2" s="1"/>
  <c r="F117" i="2"/>
  <c r="J116" i="2"/>
  <c r="F116" i="2"/>
  <c r="F114" i="2"/>
  <c r="E112" i="2"/>
  <c r="F92" i="2"/>
  <c r="J91" i="2"/>
  <c r="F91" i="2"/>
  <c r="F89" i="2"/>
  <c r="E87" i="2"/>
  <c r="J24" i="2"/>
  <c r="E24" i="2"/>
  <c r="J117" i="2" s="1"/>
  <c r="J23" i="2"/>
  <c r="J114" i="2"/>
  <c r="E7" i="2"/>
  <c r="E85" i="2" s="1"/>
  <c r="AS94" i="1"/>
  <c r="L90" i="1"/>
  <c r="AM90" i="1"/>
  <c r="AM89" i="1"/>
  <c r="L89" i="1"/>
  <c r="AM87" i="1"/>
  <c r="L87" i="1"/>
  <c r="L85" i="1"/>
  <c r="G74" i="6" l="1"/>
  <c r="AG99" i="1" s="1"/>
  <c r="AN99" i="1" s="1"/>
  <c r="P126" i="3"/>
  <c r="P125" i="3" s="1"/>
  <c r="AU96" i="1" s="1"/>
  <c r="R160" i="3"/>
  <c r="BF155" i="5"/>
  <c r="J154" i="5"/>
  <c r="BF164" i="5"/>
  <c r="J163" i="5"/>
  <c r="T126" i="3"/>
  <c r="T125" i="3" s="1"/>
  <c r="F37" i="4"/>
  <c r="BD97" i="1" s="1"/>
  <c r="J102" i="5"/>
  <c r="P135" i="2"/>
  <c r="BK129" i="3"/>
  <c r="J129" i="3" s="1"/>
  <c r="J99" i="3" s="1"/>
  <c r="R129" i="3"/>
  <c r="T138" i="3"/>
  <c r="T137" i="3" s="1"/>
  <c r="P154" i="5"/>
  <c r="AY98" i="1"/>
  <c r="AY99" i="1"/>
  <c r="R138" i="3"/>
  <c r="R137" i="3" s="1"/>
  <c r="BF178" i="5"/>
  <c r="J177" i="5"/>
  <c r="J105" i="5" s="1"/>
  <c r="BF167" i="5"/>
  <c r="J166" i="5"/>
  <c r="BF152" i="5"/>
  <c r="J147" i="5"/>
  <c r="J127" i="5" s="1"/>
  <c r="E85" i="5"/>
  <c r="BF180" i="5"/>
  <c r="J179" i="5"/>
  <c r="J106" i="5"/>
  <c r="P166" i="5"/>
  <c r="T166" i="5"/>
  <c r="T165" i="5" s="1"/>
  <c r="R154" i="5"/>
  <c r="F33" i="5"/>
  <c r="AZ100" i="1" s="1"/>
  <c r="R147" i="5"/>
  <c r="BK154" i="5"/>
  <c r="J101" i="5" s="1"/>
  <c r="F35" i="5"/>
  <c r="BB100" i="1" s="1"/>
  <c r="P165" i="5"/>
  <c r="T147" i="5"/>
  <c r="T127" i="5" s="1"/>
  <c r="F37" i="5"/>
  <c r="BD100" i="1" s="1"/>
  <c r="P147" i="5"/>
  <c r="P127" i="5" s="1"/>
  <c r="J34" i="5"/>
  <c r="AX98" i="1" s="1"/>
  <c r="BK147" i="5"/>
  <c r="F35" i="4"/>
  <c r="BB97" i="1" s="1"/>
  <c r="F36" i="4"/>
  <c r="BC97" i="1" s="1"/>
  <c r="BK120" i="4"/>
  <c r="J120" i="4" s="1"/>
  <c r="J98" i="4" s="1"/>
  <c r="J34" i="4"/>
  <c r="AW97" i="1" s="1"/>
  <c r="F33" i="4"/>
  <c r="AZ97" i="1" s="1"/>
  <c r="F34" i="4"/>
  <c r="BA97" i="1" s="1"/>
  <c r="R126" i="3"/>
  <c r="R125" i="3" s="1"/>
  <c r="BK138" i="3"/>
  <c r="F35" i="3"/>
  <c r="BB96" i="1" s="1"/>
  <c r="BK157" i="3"/>
  <c r="J157" i="3" s="1"/>
  <c r="J104" i="3" s="1"/>
  <c r="F33" i="3"/>
  <c r="AZ96" i="1" s="1"/>
  <c r="F36" i="3"/>
  <c r="BC96" i="1" s="1"/>
  <c r="F37" i="3"/>
  <c r="BD96" i="1" s="1"/>
  <c r="P121" i="2"/>
  <c r="P120" i="2" s="1"/>
  <c r="AU95" i="1" s="1"/>
  <c r="T121" i="2"/>
  <c r="T120" i="2" s="1"/>
  <c r="R135" i="2"/>
  <c r="BK122" i="2"/>
  <c r="J122" i="2" s="1"/>
  <c r="J98" i="2" s="1"/>
  <c r="F36" i="2"/>
  <c r="BC95" i="1" s="1"/>
  <c r="F35" i="2"/>
  <c r="BB95" i="1" s="1"/>
  <c r="F34" i="2"/>
  <c r="BA95" i="1" s="1"/>
  <c r="F37" i="2"/>
  <c r="BD95" i="1" s="1"/>
  <c r="J34" i="2"/>
  <c r="AW95" i="1" s="1"/>
  <c r="F33" i="2"/>
  <c r="AZ95" i="1" s="1"/>
  <c r="BK135" i="2"/>
  <c r="J135" i="2" s="1"/>
  <c r="J99" i="2" s="1"/>
  <c r="J89" i="2"/>
  <c r="J89" i="5"/>
  <c r="J92" i="3"/>
  <c r="J89" i="3"/>
  <c r="E85" i="4"/>
  <c r="J92" i="2"/>
  <c r="J92" i="4"/>
  <c r="J92" i="5"/>
  <c r="J138" i="3"/>
  <c r="J102" i="3" s="1"/>
  <c r="J34" i="3"/>
  <c r="AW96" i="1" s="1"/>
  <c r="R121" i="2"/>
  <c r="R120" i="2" s="1"/>
  <c r="F34" i="3"/>
  <c r="BA96" i="1" s="1"/>
  <c r="J89" i="4"/>
  <c r="E110" i="2"/>
  <c r="J33" i="2"/>
  <c r="AV95" i="1" s="1"/>
  <c r="E115" i="3"/>
  <c r="J33" i="3"/>
  <c r="AV96" i="1" s="1"/>
  <c r="F36" i="5"/>
  <c r="BK166" i="5"/>
  <c r="R166" i="5"/>
  <c r="R165" i="5" s="1"/>
  <c r="J33" i="4"/>
  <c r="AV97" i="1" s="1"/>
  <c r="J33" i="5"/>
  <c r="BK137" i="3" l="1"/>
  <c r="J137" i="3" s="1"/>
  <c r="J101" i="3" s="1"/>
  <c r="BK126" i="3"/>
  <c r="F34" i="5"/>
  <c r="BB98" i="1" s="1"/>
  <c r="J165" i="5"/>
  <c r="J126" i="5" s="1"/>
  <c r="R127" i="5"/>
  <c r="R126" i="5" s="1"/>
  <c r="BK127" i="5"/>
  <c r="T126" i="5"/>
  <c r="BA99" i="1"/>
  <c r="BC99" i="1"/>
  <c r="P126" i="5"/>
  <c r="AU100" i="1" s="1"/>
  <c r="AU94" i="1" s="1"/>
  <c r="BA98" i="1"/>
  <c r="BC98" i="1"/>
  <c r="AW100" i="1"/>
  <c r="AX99" i="1"/>
  <c r="J100" i="5"/>
  <c r="AV100" i="1"/>
  <c r="AW98" i="1"/>
  <c r="AT98" i="1" s="1"/>
  <c r="AW99" i="1"/>
  <c r="AT99" i="1" s="1"/>
  <c r="BA100" i="1"/>
  <c r="BB99" i="1"/>
  <c r="BC100" i="1"/>
  <c r="BD99" i="1"/>
  <c r="BD98" i="1"/>
  <c r="BK119" i="4"/>
  <c r="J119" i="4" s="1"/>
  <c r="J97" i="4" s="1"/>
  <c r="AT97" i="1"/>
  <c r="AZ94" i="1"/>
  <c r="AV94" i="1" s="1"/>
  <c r="AT95" i="1"/>
  <c r="BK121" i="2"/>
  <c r="BK120" i="2" s="1"/>
  <c r="J120" i="2" s="1"/>
  <c r="BK118" i="4"/>
  <c r="J118" i="4" s="1"/>
  <c r="AT96" i="1"/>
  <c r="J97" i="5"/>
  <c r="J104" i="5"/>
  <c r="BK165" i="5"/>
  <c r="J103" i="5" s="1"/>
  <c r="BK125" i="3"/>
  <c r="J125" i="3" s="1"/>
  <c r="J126" i="3"/>
  <c r="J97" i="3" s="1"/>
  <c r="BA94" i="1" l="1"/>
  <c r="W30" i="1" s="1"/>
  <c r="AT100" i="1"/>
  <c r="BB94" i="1"/>
  <c r="W31" i="1" s="1"/>
  <c r="BC94" i="1"/>
  <c r="AY94" i="1" s="1"/>
  <c r="BD94" i="1"/>
  <c r="W33" i="1" s="1"/>
  <c r="W29" i="1"/>
  <c r="J121" i="2"/>
  <c r="J97" i="2" s="1"/>
  <c r="J96" i="3"/>
  <c r="J30" i="3"/>
  <c r="J96" i="2"/>
  <c r="J30" i="2"/>
  <c r="AK29" i="1"/>
  <c r="BK126" i="5"/>
  <c r="J96" i="4"/>
  <c r="J30" i="4"/>
  <c r="AW94" i="1" l="1"/>
  <c r="AK30" i="1" s="1"/>
  <c r="AX94" i="1"/>
  <c r="W32" i="1"/>
  <c r="J39" i="2"/>
  <c r="AG95" i="1"/>
  <c r="J96" i="5"/>
  <c r="J30" i="5"/>
  <c r="AG98" i="1" s="1"/>
  <c r="AN98" i="1" s="1"/>
  <c r="J39" i="3"/>
  <c r="AG96" i="1"/>
  <c r="AN96" i="1" s="1"/>
  <c r="AG97" i="1"/>
  <c r="AN97" i="1" s="1"/>
  <c r="J39" i="4"/>
  <c r="AT94" i="1" l="1"/>
  <c r="AN95" i="1"/>
  <c r="AN94" i="1" s="1"/>
  <c r="AG94" i="1"/>
  <c r="J39" i="5"/>
  <c r="AK26" i="1" l="1"/>
  <c r="AK35" i="1" s="1"/>
</calcChain>
</file>

<file path=xl/sharedStrings.xml><?xml version="1.0" encoding="utf-8"?>
<sst xmlns="http://schemas.openxmlformats.org/spreadsheetml/2006/main" count="2864" uniqueCount="677">
  <si>
    <t>Export Komplet</t>
  </si>
  <si>
    <t/>
  </si>
  <si>
    <t>2.0</t>
  </si>
  <si>
    <t>False</t>
  </si>
  <si>
    <t>{f3b4566a-7c6f-47e3-81be-8391639baa81}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</si>
  <si>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</si>
  <si>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</si>
  <si>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</si>
  <si>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</si>
  <si>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</si>
  <si>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</si>
  <si>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</si>
  <si>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</si>
  <si>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</si>
  <si>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</si>
  <si>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</si>
  <si>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Námestovo</t>
  </si>
  <si>
    <t>Dátum:</t>
  </si>
  <si>
    <t>Objednávateľ:</t>
  </si>
  <si>
    <t>IČO:</t>
  </si>
  <si>
    <t>HERN, s.r.o. Námestovo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</si>
  <si>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</si>
  <si>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</si>
  <si>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</si>
  <si>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</si>
  <si>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</si>
  <si>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</si>
  <si>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</si>
  <si>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</si>
  <si>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</si>
  <si>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</si>
  <si>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</si>
  <si>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</si>
  <si>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</si>
  <si>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</si>
  <si>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</si>
  <si>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</si>
  <si>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</si>
  <si>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</si>
  <si>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</si>
  <si>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</si>
  <si>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</si>
  <si>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</si>
  <si>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</si>
  <si>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</si>
  <si>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</si>
  <si>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</si>
  <si>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</si>
  <si>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</si>
  <si>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</si>
  <si>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</si>
  <si>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</si>
  <si>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</si>
  <si>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</si>
  <si>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</si>
  <si>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</si>
  <si>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</si>
  <si>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</si>
  <si>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</si>
  <si>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</si>
  <si>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</si>
  <si>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</si>
  <si>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</si>
  <si>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</si>
  <si>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</si>
  <si>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</si>
  <si>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</si>
  <si>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</si>
  <si>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</si>
  <si>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</si>
  <si>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</si>
  <si>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</si>
  <si>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</si>
  <si>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</si>
  <si>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</si>
  <si>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</si>
  <si>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{aa9c4fcb-fa75-4bbb-975d-aff4fe8ca9c4}</t>
  </si>
  <si>
    <t>02</t>
  </si>
  <si>
    <t>Zateplenie strešného plášťa</t>
  </si>
  <si>
    <t>{0be9f3b6-10f4-4606-98b0-2a82db3c134a}</t>
  </si>
  <si>
    <t>03</t>
  </si>
  <si>
    <t>Výmena výplní otvorov</t>
  </si>
  <si>
    <t>{147b35b2-26ae-4ba4-9b4f-a533e36b2489}</t>
  </si>
  <si>
    <t>04</t>
  </si>
  <si>
    <t>Ostatné</t>
  </si>
  <si>
    <t>{654da16c-2330-4585-843d-4a81cd259a91}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</si>
  <si>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</si>
  <si>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</si>
  <si>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</si>
  <si>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</si>
  <si>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</si>
  <si>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</si>
  <si>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</si>
  <si>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</si>
  <si>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</si>
  <si>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</si>
  <si>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</si>
  <si>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</si>
  <si>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</si>
  <si>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</si>
  <si>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</si>
  <si>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</si>
  <si>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</si>
  <si>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</si>
  <si>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</si>
  <si>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</si>
  <si>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</si>
  <si>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</si>
  <si>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</si>
  <si>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</si>
  <si>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</si>
  <si>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</si>
  <si>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</si>
  <si>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</si>
  <si>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 xml:space="preserve"> Úpravy povrchov, podlahy, osadenie</t>
  </si>
  <si>
    <t>K</t>
  </si>
  <si>
    <t>620991121</t>
  </si>
  <si>
    <t>Zakrývanie výplní vonkajších otvorov s rámami a zárubňami, zábradlí, oplechovania, atď. zhotovené z lešenia akýmkoľvek spôsobom</t>
  </si>
  <si>
    <t>m2</t>
  </si>
  <si>
    <t>CS CENEKON 2019 01</t>
  </si>
  <si>
    <t>4</t>
  </si>
  <si>
    <t>2</t>
  </si>
  <si>
    <t>-924449619</t>
  </si>
  <si>
    <t>CS CENEKON 2018 01</t>
  </si>
  <si>
    <t>820448947</t>
  </si>
  <si>
    <t>3</t>
  </si>
  <si>
    <t>622462591</t>
  </si>
  <si>
    <t xml:space="preserve">Vonkajšia omietka stien - príplatok za farebný odtieň </t>
  </si>
  <si>
    <t>CS CENEKON 2016 02</t>
  </si>
  <si>
    <t>-1471134698</t>
  </si>
  <si>
    <t>622464232</t>
  </si>
  <si>
    <t xml:space="preserve">Vonkajšia omietka stien tenkovrstvová , silikónová, Silikónová omietka škrabaná, hr. 2 mm </t>
  </si>
  <si>
    <t>1618152476</t>
  </si>
  <si>
    <t>5</t>
  </si>
  <si>
    <t>622465121</t>
  </si>
  <si>
    <t>Vonkajšia omietka stien, farebné piesky  mozaiková omietka</t>
  </si>
  <si>
    <t>2025532851</t>
  </si>
  <si>
    <t>622481119</t>
  </si>
  <si>
    <t>Potiahnutie vonkajších stien sklotextílnou mriežkou s celoplošným prilepením</t>
  </si>
  <si>
    <t>-289469764</t>
  </si>
  <si>
    <t>7</t>
  </si>
  <si>
    <t>622902110</t>
  </si>
  <si>
    <t>Očistenie fasády tlakovou vodou</t>
  </si>
  <si>
    <t>CS Cenekon 2012 02</t>
  </si>
  <si>
    <t>1889357297</t>
  </si>
  <si>
    <t>8</t>
  </si>
  <si>
    <t>9</t>
  </si>
  <si>
    <t>625250052</t>
  </si>
  <si>
    <t>Kontaktný zatepľovací systém hr. 70 mm  - dosky z MW, skrutkovacie kotvy</t>
  </si>
  <si>
    <t>1073088178</t>
  </si>
  <si>
    <t>10</t>
  </si>
  <si>
    <t>625250063</t>
  </si>
  <si>
    <t>Kontaktný zatepľovací systém hr. 140 mm - dosky z MW, skrutkovacie kotvy</t>
  </si>
  <si>
    <t>-1240662156</t>
  </si>
  <si>
    <t>11</t>
  </si>
  <si>
    <t>625250068</t>
  </si>
  <si>
    <t>Kontaktný zatepľovací systém ostenia na báze minerálnej vlny ,  bez povrchovej úpravy, hr. izolantu 30 mm</t>
  </si>
  <si>
    <t>1178125743</t>
  </si>
  <si>
    <t>12</t>
  </si>
  <si>
    <t>625250150</t>
  </si>
  <si>
    <t>Doteplenie konštrukcie hr. 20 mm, systém XPS - parapety</t>
  </si>
  <si>
    <t>996291622</t>
  </si>
  <si>
    <t>13</t>
  </si>
  <si>
    <t>625250158</t>
  </si>
  <si>
    <t>Doteplenie konštrukcie hr. 140 mm, systém XPS, lepený rámovo s prikotvením</t>
  </si>
  <si>
    <t>-40551469</t>
  </si>
  <si>
    <t>Ostatné konštrukcie a práce-búranie</t>
  </si>
  <si>
    <t>14</t>
  </si>
  <si>
    <t>941941032</t>
  </si>
  <si>
    <t>Montáž lešenia ľahkého pracovného radového s podlahami šírky od 0,80 do 1,00 m, výšky nad 10 do 30 m</t>
  </si>
  <si>
    <t>-2030576237</t>
  </si>
  <si>
    <t>15</t>
  </si>
  <si>
    <t>941941192</t>
  </si>
  <si>
    <t>Príplatok za prvý a každý ďalší i začatý mesiac použitia lešenia ľahkého pracovného radového s podlahami šírky od 0,80 do 1,00 m, výšky nad 10 do 30 m</t>
  </si>
  <si>
    <t>735234546</t>
  </si>
  <si>
    <t>16</t>
  </si>
  <si>
    <t>941941832</t>
  </si>
  <si>
    <t>Demontáž lešenia ľahkého pracovného radového s podlahami šírky nad 0,80 do 1,00 m, výšky nad 10 do 30 m</t>
  </si>
  <si>
    <t>-1360349166</t>
  </si>
  <si>
    <t>17</t>
  </si>
  <si>
    <t>9529011111</t>
  </si>
  <si>
    <t>Vyčistenie okolia objektu</t>
  </si>
  <si>
    <t>-1738595528</t>
  </si>
  <si>
    <t>18</t>
  </si>
  <si>
    <t>953945101</t>
  </si>
  <si>
    <t>Soklový profil SL 14 (hliníkový)</t>
  </si>
  <si>
    <t>m</t>
  </si>
  <si>
    <t>1281213423</t>
  </si>
  <si>
    <t>19</t>
  </si>
  <si>
    <t>953946111</t>
  </si>
  <si>
    <t>Rohový hliníkový profil s integrovanou tkaninou - 100x100</t>
  </si>
  <si>
    <t>2001055586</t>
  </si>
  <si>
    <t>953996112</t>
  </si>
  <si>
    <t>Dilatačný profil PVC V s integrovanou tkaninou 100x100 - rohový</t>
  </si>
  <si>
    <t>-1024087837</t>
  </si>
  <si>
    <t>21</t>
  </si>
  <si>
    <t>953996121</t>
  </si>
  <si>
    <t xml:space="preserve">Príslušenstvo k zateplovaciemu systému , okenný profil s páskou APU s integrovanou tkaninou - APU 6 / 2,5 m </t>
  </si>
  <si>
    <t>-780239954</t>
  </si>
  <si>
    <t>22</t>
  </si>
  <si>
    <t>953996131</t>
  </si>
  <si>
    <t>Príslušenstvo k zatepľovaciemu systému - Rohový PVC profil s integrovanou tkaninou 100x100</t>
  </si>
  <si>
    <t>-1602191457</t>
  </si>
  <si>
    <t>23</t>
  </si>
  <si>
    <t>953996142</t>
  </si>
  <si>
    <t xml:space="preserve">Príslušenstvo k zateplovaciemu systému -  rohový PVC profil s odkvapničkou a integrovanou tkaninou - PVC 100x100 nepriznaný vo fasáde </t>
  </si>
  <si>
    <t>749747170</t>
  </si>
  <si>
    <t>24</t>
  </si>
  <si>
    <t>953996151</t>
  </si>
  <si>
    <t>Príslušenstvo k zateplovaciemu systému - vytvorenie základnej výstužnej vrstvy za pomoci armovacej tkaniny - R 117 - 145g/m2</t>
  </si>
  <si>
    <t>-234764300</t>
  </si>
  <si>
    <t>99</t>
  </si>
  <si>
    <t>Presun hmôt HSV</t>
  </si>
  <si>
    <t>25</t>
  </si>
  <si>
    <t>999281111</t>
  </si>
  <si>
    <t>Presun hmôt pre opravy a údržbu objektov vrátane vonkajších plášťov výšky do 25 m</t>
  </si>
  <si>
    <t>t</t>
  </si>
  <si>
    <t>-571003745</t>
  </si>
  <si>
    <t>02 - Zateplenie strešného plášťa</t>
  </si>
  <si>
    <t xml:space="preserve">    3 - Zvislé a kompletné konštrukcie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</si>
  <si>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</si>
  <si>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</si>
  <si>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</si>
  <si>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</si>
  <si>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</si>
  <si>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>Zvislé a kompletné konštrukcie</t>
  </si>
  <si>
    <t>311231144</t>
  </si>
  <si>
    <t>Murivo nosné (m3) z tehál pálených plných rozmeru 250x120x65 mm, na maltu MVC - atika</t>
  </si>
  <si>
    <t>m3</t>
  </si>
  <si>
    <t>-665956132</t>
  </si>
  <si>
    <t>979081111</t>
  </si>
  <si>
    <t>Odvoz sutiny a vybúraných hmôt na skládku do 1 km</t>
  </si>
  <si>
    <t>868000858</t>
  </si>
  <si>
    <t>979081121</t>
  </si>
  <si>
    <t>Odvoz sutiny a vybúraných hmôt na skládku za každý ďalší 1 km</t>
  </si>
  <si>
    <t>-1893523033</t>
  </si>
  <si>
    <t>979082111</t>
  </si>
  <si>
    <t>Vnútrostavenisková doprava sutiny a vybúraných hmôt do 10 m</t>
  </si>
  <si>
    <t>-755256685</t>
  </si>
  <si>
    <t>979082121</t>
  </si>
  <si>
    <t>Vnútrostavenisková doprava sutiny a vybúraných hmôt za každých ďalších 5 m</t>
  </si>
  <si>
    <t>767699042</t>
  </si>
  <si>
    <t>979089012</t>
  </si>
  <si>
    <t>Poplatok za skladovanie - betón, tehly, dlaždice (17 01 ), ostatné</t>
  </si>
  <si>
    <t>1998006957</t>
  </si>
  <si>
    <t>2018632454</t>
  </si>
  <si>
    <t>PSV</t>
  </si>
  <si>
    <t>Práce a dodávky PSV</t>
  </si>
  <si>
    <t>712</t>
  </si>
  <si>
    <t>Izolácie striech, povlakové krytiny</t>
  </si>
  <si>
    <t>712290010</t>
  </si>
  <si>
    <t>Zhotovenie parozábrany pre strechy ploché do 10°</t>
  </si>
  <si>
    <t>1431840211</t>
  </si>
  <si>
    <t>M</t>
  </si>
  <si>
    <t>283230007300</t>
  </si>
  <si>
    <t xml:space="preserve">Parozábrana </t>
  </si>
  <si>
    <t>32</t>
  </si>
  <si>
    <t>1448666600</t>
  </si>
  <si>
    <t>712300841</t>
  </si>
  <si>
    <t>Očistenie starej krytiny od nečistôt</t>
  </si>
  <si>
    <t>-48655138</t>
  </si>
  <si>
    <t>712300842</t>
  </si>
  <si>
    <t>Oprava poškodených častí pôvodnej strešnej krytiny</t>
  </si>
  <si>
    <t>-1986495683</t>
  </si>
  <si>
    <t>712361703</t>
  </si>
  <si>
    <t>Zhotovenie povlak. krytiny striech plochých  fóliou kotvenou mechanicky do podkkladu</t>
  </si>
  <si>
    <t>1284333515</t>
  </si>
  <si>
    <t>2833000150</t>
  </si>
  <si>
    <t>Zváraná fólia z mäkčeného PVC hr.1,50 mm, napr.FATRAFOL 810V alebo ekvivalent</t>
  </si>
  <si>
    <t>1358718601</t>
  </si>
  <si>
    <t>311950003800</t>
  </si>
  <si>
    <t>Kotva  EJOT pre ukotvenie hydroizolácie 6ks/m2</t>
  </si>
  <si>
    <t>ks</t>
  </si>
  <si>
    <t>907493425</t>
  </si>
  <si>
    <t>712990040</t>
  </si>
  <si>
    <t>Položenie geotextílie vodorovne alebo zvislo na strechy ploché do 10°</t>
  </si>
  <si>
    <t>-30565654</t>
  </si>
  <si>
    <t>6936651300</t>
  </si>
  <si>
    <t>Geotextília netkaná polypropylénová Tatratex PP   300</t>
  </si>
  <si>
    <t>-490711859</t>
  </si>
  <si>
    <t>998712201</t>
  </si>
  <si>
    <t>Presun hmôt pre izoláciu povlakovej krytiny v objektoch výšky do 6 m</t>
  </si>
  <si>
    <t>%</t>
  </si>
  <si>
    <t>-1122160621</t>
  </si>
  <si>
    <t>713</t>
  </si>
  <si>
    <t>Izolácie tepelné</t>
  </si>
  <si>
    <t>713142255</t>
  </si>
  <si>
    <t>Montáž TI striech plochých do 10° polystyrénom, rozloženej v dvoch vrstvách, prikotvením</t>
  </si>
  <si>
    <t>232561193</t>
  </si>
  <si>
    <t>283720007900</t>
  </si>
  <si>
    <t>Doska EPS 100S hr. 80 mm, na zateplenie podláh a plochých striech</t>
  </si>
  <si>
    <t>1127470158</t>
  </si>
  <si>
    <t>283720008100</t>
  </si>
  <si>
    <t>Doska EPS 100S hr. 120 mm, na zateplenie podláh a plochých striech</t>
  </si>
  <si>
    <t>-634230510</t>
  </si>
  <si>
    <t>713144030</t>
  </si>
  <si>
    <t>Montáž tepelnej izolácie na atiku polystyrénom</t>
  </si>
  <si>
    <t>1743067030</t>
  </si>
  <si>
    <t>283720007700</t>
  </si>
  <si>
    <t>Doska EPS 100S hr. 50 mm, na zateplenie podláh a plochých striech</t>
  </si>
  <si>
    <t>19102571</t>
  </si>
  <si>
    <t>-612912388</t>
  </si>
  <si>
    <t>998713201</t>
  </si>
  <si>
    <t>Presun hmôt pre izolácie tepelné v objektoch výšky do 6 m</t>
  </si>
  <si>
    <t>929832431</t>
  </si>
  <si>
    <t>762</t>
  </si>
  <si>
    <t>Konštrukcie tesárske</t>
  </si>
  <si>
    <t>762431305</t>
  </si>
  <si>
    <t>Obloženie stien z dosiek OSB 3 skrutkovaných na zraz hr. dosky 22 mm</t>
  </si>
  <si>
    <t>1526312994</t>
  </si>
  <si>
    <t>26</t>
  </si>
  <si>
    <t>998762202</t>
  </si>
  <si>
    <t>Presun hmôt pre konštrukcie tesárske v objektoch výšky do 12 m</t>
  </si>
  <si>
    <t>-1420675526</t>
  </si>
  <si>
    <t>764</t>
  </si>
  <si>
    <t>Konštrukcie klampiarske</t>
  </si>
  <si>
    <t>27</t>
  </si>
  <si>
    <t>764430850</t>
  </si>
  <si>
    <t>Demontáž oplechovania múrov a nadmuroviek rš 600 mm,  -0,00337t</t>
  </si>
  <si>
    <t>-570338283</t>
  </si>
  <si>
    <t>28</t>
  </si>
  <si>
    <t>764731117</t>
  </si>
  <si>
    <t>Oplechovanie múrov, atík, nadmuroviek z plechov poplastovaných rš. do 750 mm</t>
  </si>
  <si>
    <t>2099721931</t>
  </si>
  <si>
    <t>29</t>
  </si>
  <si>
    <t>998764201</t>
  </si>
  <si>
    <t>Presun hmôt pre konštrukcie klampiarske v objektoch výšky do 6 m</t>
  </si>
  <si>
    <t>-1265479904</t>
  </si>
  <si>
    <t>03 - Výmena výplní otvorov</t>
  </si>
  <si>
    <t xml:space="preserve">    767 - Konštrukcie doplnkové kovové</t>
  </si>
  <si>
    <t>767</t>
  </si>
  <si>
    <t>Konštrukcie doplnkové kovové</t>
  </si>
  <si>
    <t>767612100</t>
  </si>
  <si>
    <t xml:space="preserve">Montáž  hliníkových výplní otvorov </t>
  </si>
  <si>
    <t>2118592732</t>
  </si>
  <si>
    <t>283290006100</t>
  </si>
  <si>
    <t>Tesniaca fólia CX exteriér, š. 290 mm, dĺ. 30 m, pre tesnenie pripájacej škáry okenného rámu a muriva, polymér, ALLMEDIA</t>
  </si>
  <si>
    <t>-1854752437</t>
  </si>
  <si>
    <t>283290006300</t>
  </si>
  <si>
    <t>Tesniaca fólia CX interiér, š. 90 mm, dĺ. 30 m, pre tesnenie pripájacej škáry okenného rámu a muriva</t>
  </si>
  <si>
    <t>-387310629</t>
  </si>
  <si>
    <t>553410008700</t>
  </si>
  <si>
    <t>Okno hliníkové , jednokrídlové OS, šxv 400x2350 mm, P, izolačné trojsklo ozn.01</t>
  </si>
  <si>
    <t>-1260817609</t>
  </si>
  <si>
    <t>553410008701</t>
  </si>
  <si>
    <t>Okno hliníkové , trojkrídlové, šxv 2750x1350 mm, P+OS+P, izolačné trojsklo ozn.02</t>
  </si>
  <si>
    <t>1594854212</t>
  </si>
  <si>
    <t>553410008702</t>
  </si>
  <si>
    <t>Okno hliníkové , trojkrídlové, šxv 2675x1350 mm, OS+P+P, izolačné trojsklo ozn.03</t>
  </si>
  <si>
    <t>793385633</t>
  </si>
  <si>
    <t>553410008703</t>
  </si>
  <si>
    <t>Okno hliníkové , dvojkrídlové, šxv 1420x1350 mm, P+OS, izolačné trojsklo ozn.04</t>
  </si>
  <si>
    <t>1530179151</t>
  </si>
  <si>
    <t>553410008704</t>
  </si>
  <si>
    <t>Okno hliníkové , jednokrídlové, šxv 1200x1200 mm,OS, izolačné trojsklo ozn.05</t>
  </si>
  <si>
    <t>1745337208</t>
  </si>
  <si>
    <t>553410008705</t>
  </si>
  <si>
    <t>Okno hliníkové , trojkrídlové, šxv 2675x1350 mm,O+P+OS, izolačné trojsklo ozn.06</t>
  </si>
  <si>
    <t>234003269</t>
  </si>
  <si>
    <t>553410008706</t>
  </si>
  <si>
    <t>Okno hliníkové , jednokrídlové, šxv 900x1250 mm,OS, izolačné trojsklo ozn.07</t>
  </si>
  <si>
    <t>966279364</t>
  </si>
  <si>
    <t>553410008707</t>
  </si>
  <si>
    <t>Okno hliníkové trojkrídlové, šxv 3570x750 mm,S+P+S, izolačné trojsklo ozn.08</t>
  </si>
  <si>
    <t>-2036197442</t>
  </si>
  <si>
    <t>30</t>
  </si>
  <si>
    <t>553410008708</t>
  </si>
  <si>
    <t>Okno hliníkové jednokrídlové, šxv 750x1200 mm,OS, izolačné trojsklo ozn.09</t>
  </si>
  <si>
    <t>-1724841797</t>
  </si>
  <si>
    <t>31</t>
  </si>
  <si>
    <t>553410008709</t>
  </si>
  <si>
    <t>Okno hliníkové dvojkrídlové, šxv 1500x1350 mm,OS+O, izolačné trojsklo ozn.010</t>
  </si>
  <si>
    <t>1766014010</t>
  </si>
  <si>
    <t>553410008710</t>
  </si>
  <si>
    <t>Okno hliníkové dvojkrídlové, šxv 2100x1350 mm,OS+O, izolačné trojsklo ozn.011</t>
  </si>
  <si>
    <t>-1113515663</t>
  </si>
  <si>
    <t>33</t>
  </si>
  <si>
    <t>767646520</t>
  </si>
  <si>
    <t>Montáž dverí hliníkových 1 m obvodu dverí</t>
  </si>
  <si>
    <t>-1381570608</t>
  </si>
  <si>
    <t>34</t>
  </si>
  <si>
    <t>910013109</t>
  </si>
  <si>
    <t>35</t>
  </si>
  <si>
    <t>2054084536</t>
  </si>
  <si>
    <t>36</t>
  </si>
  <si>
    <t>553410032100</t>
  </si>
  <si>
    <t>Dvere hliníkové vchodové jednokrídlové 1150x2350 mm plné, ozn.D1</t>
  </si>
  <si>
    <t>1001018419</t>
  </si>
  <si>
    <t>37</t>
  </si>
  <si>
    <t>553410032101</t>
  </si>
  <si>
    <t>Dvere hliníkové vchodové dvojkrídlové 1500x2350 mm plné, ozn.D2</t>
  </si>
  <si>
    <t>1546282297</t>
  </si>
  <si>
    <t>38</t>
  </si>
  <si>
    <t>553410032102</t>
  </si>
  <si>
    <t>Vstupná zasklenná hliníková stena s automatickými dverami/senzor/ 2900x2900mm /šírka dverí 1400mm/, izolačné dvojsklo/ ozn. D3</t>
  </si>
  <si>
    <t>-1406667088</t>
  </si>
  <si>
    <t>39</t>
  </si>
  <si>
    <t>553410032103</t>
  </si>
  <si>
    <t>Dvere vchodové hliníkové 900x2000mm,1-krídlové  ozn. D4</t>
  </si>
  <si>
    <t>1719027322</t>
  </si>
  <si>
    <t>40</t>
  </si>
  <si>
    <t>553410032104</t>
  </si>
  <si>
    <t>Vstupná zasklenná hliníková stena s automatickými dverami/senzor/ 2900x3500mm /šírka dverí 1400mm/, izolačné dvojsklo/ ozn. D5</t>
  </si>
  <si>
    <t>347252206</t>
  </si>
  <si>
    <t>41</t>
  </si>
  <si>
    <t>553410032105</t>
  </si>
  <si>
    <t>Dvere vchodové hliníkové 950x2000mm,1-krídlové  ozn. D6</t>
  </si>
  <si>
    <t>1092463634</t>
  </si>
  <si>
    <t>42</t>
  </si>
  <si>
    <t>553410032106</t>
  </si>
  <si>
    <t>Dvere vchodové hliníkové 1650x2350mm, s fixným svetlíkom  ozn. D7</t>
  </si>
  <si>
    <t>1180582961</t>
  </si>
  <si>
    <t>43</t>
  </si>
  <si>
    <t>553410032107</t>
  </si>
  <si>
    <t>Dvere vchodové hliníkové 900x2350mm, jednokrídlové  ozn. D8</t>
  </si>
  <si>
    <t>-48090467</t>
  </si>
  <si>
    <t>04 - Ostatné</t>
  </si>
  <si>
    <t xml:space="preserve">    6 - Úpravy povrchov, podlahy, osadenie</t>
  </si>
  <si>
    <t xml:space="preserve">    766 - Konštrukcie stolárske</t>
  </si>
  <si>
    <t>Úpravy povrchov, podlahy, osadenie</t>
  </si>
  <si>
    <t>612425931</t>
  </si>
  <si>
    <t>Omietka vápenná vnútorného ostenia okenného alebo dverného štuková</t>
  </si>
  <si>
    <t>-346205067</t>
  </si>
  <si>
    <t>612465116</t>
  </si>
  <si>
    <t xml:space="preserve">Príprava vnútorného podkladu stien Univerzálny základ </t>
  </si>
  <si>
    <t>-547134977</t>
  </si>
  <si>
    <t>612481119</t>
  </si>
  <si>
    <t>Potiahnutie vnútorných stien, sklotextílnou mriežkou</t>
  </si>
  <si>
    <t>1920243364</t>
  </si>
  <si>
    <t>624601111</t>
  </si>
  <si>
    <t xml:space="preserve">Tmelenie škár (s dodaním hmôt) </t>
  </si>
  <si>
    <t>1494292246</t>
  </si>
  <si>
    <t>648991113</t>
  </si>
  <si>
    <t>Osadenie parapetných dosiek z plastických a poloplast., hmôt, š. nad 200 mm</t>
  </si>
  <si>
    <t>-175997635</t>
  </si>
  <si>
    <t>611560000301</t>
  </si>
  <si>
    <t>Parapetná doska plastová, šírka nad 200 mm, vnútorná</t>
  </si>
  <si>
    <t>170359622</t>
  </si>
  <si>
    <t>941955001</t>
  </si>
  <si>
    <t>Lešenie ľahké pracovné pomocné, s výškou lešeňovej podlahy do 1,20 m</t>
  </si>
  <si>
    <t>461921252</t>
  </si>
  <si>
    <t>968061115</t>
  </si>
  <si>
    <t>Demontáž okien drevených, 1 bm obvodu - 0,008t</t>
  </si>
  <si>
    <t>-1754941859</t>
  </si>
  <si>
    <t>968061116</t>
  </si>
  <si>
    <t>Demontáž dverí drevených vchodových, 1 bm obvodu - 0,012t</t>
  </si>
  <si>
    <t>40921860</t>
  </si>
  <si>
    <t>174095533</t>
  </si>
  <si>
    <t>-1892934113</t>
  </si>
  <si>
    <t>-377325705</t>
  </si>
  <si>
    <t>-560620511</t>
  </si>
  <si>
    <t>-1025213464</t>
  </si>
  <si>
    <t>-345084381</t>
  </si>
  <si>
    <t>764410360</t>
  </si>
  <si>
    <t>Oplechovanie parapetov z hliníkového Al plechu, vrátane rohov r.š. 400 mm</t>
  </si>
  <si>
    <t>-1113634580</t>
  </si>
  <si>
    <t>764410850</t>
  </si>
  <si>
    <t>Demontáž oplechovania parapetov rš od 100 do 330 mm,  -0,00135t</t>
  </si>
  <si>
    <t>-698085087</t>
  </si>
  <si>
    <t>764454802</t>
  </si>
  <si>
    <t>Demontáž odpadových rúr kruhových, s priemerom 120 mm,  -0,00285t</t>
  </si>
  <si>
    <t>1679650919</t>
  </si>
  <si>
    <t>764456855</t>
  </si>
  <si>
    <t>Demontáž odpadového kolena výtokového kruhového, s priemerom 120,150 a 200 mm,  -0,00116t</t>
  </si>
  <si>
    <t>619948495</t>
  </si>
  <si>
    <t>764750101</t>
  </si>
  <si>
    <t>Strešný priepust</t>
  </si>
  <si>
    <t>-1137786102</t>
  </si>
  <si>
    <t>764751122</t>
  </si>
  <si>
    <t>Spodný diel odpadovej rúry z poplastovaného plechu</t>
  </si>
  <si>
    <t>-978416968</t>
  </si>
  <si>
    <t>764751133</t>
  </si>
  <si>
    <t>Koleno odpadovej rúry z poplastovaného plechu</t>
  </si>
  <si>
    <t>775773921</t>
  </si>
  <si>
    <t>764752113</t>
  </si>
  <si>
    <t>Odpadová rúra kruhová  D 120 mm z poplastovaného plechu</t>
  </si>
  <si>
    <t>-1218998851</t>
  </si>
  <si>
    <t>764761231</t>
  </si>
  <si>
    <t>Žľabový kotlík k polkruhovým žľabom D 125 mm z poplastovaného plechu</t>
  </si>
  <si>
    <t>-1512093370</t>
  </si>
  <si>
    <t>188933813</t>
  </si>
  <si>
    <t>766</t>
  </si>
  <si>
    <t>Konštrukcie stolárske</t>
  </si>
  <si>
    <t>766694983</t>
  </si>
  <si>
    <t>Demontáž parapetnej dosky drevenej šírky nad 300 mm, dĺžky nad 1600 mm, -0,008t</t>
  </si>
  <si>
    <t>233012455</t>
  </si>
  <si>
    <t>767995105</t>
  </si>
  <si>
    <t>Demontáž a spätná montáž rebríka vrátane náteru a nových kotiev</t>
  </si>
  <si>
    <t>785774769</t>
  </si>
  <si>
    <t>05</t>
  </si>
  <si>
    <t>06</t>
  </si>
  <si>
    <t>Elektroinštalácia</t>
  </si>
  <si>
    <t>Bleskozvod</t>
  </si>
  <si>
    <t>CELKOM SPOLU BEZ DPH</t>
  </si>
  <si>
    <t>kpl</t>
  </si>
  <si>
    <t>MIMOSTAVENISKOVA DOPRAVA - 1,0%</t>
  </si>
  <si>
    <t>MSDOP</t>
  </si>
  <si>
    <t>STRATNE - káble, chráničky - 1,8%</t>
  </si>
  <si>
    <t>STRATNE</t>
  </si>
  <si>
    <t>PPV - podiel pridružených výkonov - 2,5%</t>
  </si>
  <si>
    <t>PPV</t>
  </si>
  <si>
    <t>PODRUZNY MATERIAL - 3,5% - spojovací materiál</t>
  </si>
  <si>
    <t>PM</t>
  </si>
  <si>
    <t>LIKVIDACIA ODPADU, ODVOZ NA SKLADKU</t>
  </si>
  <si>
    <t>LIKV</t>
  </si>
  <si>
    <t>hod</t>
  </si>
  <si>
    <t>PROJEKT SKUTOCNEHO VYHOTOVENIA</t>
  </si>
  <si>
    <t>DSV</t>
  </si>
  <si>
    <t>REVIZIA</t>
  </si>
  <si>
    <t>REV</t>
  </si>
  <si>
    <t>HZS, ostatné</t>
  </si>
  <si>
    <t>SVIETIDLO NUDZOVE N1</t>
  </si>
  <si>
    <t>MATERIAL</t>
  </si>
  <si>
    <t>LED 14W 1493lm 4000K CRI80 IP44 MacAdam3 SDCM L90B50 100.000h zapustené v plnom SDK</t>
  </si>
  <si>
    <t>I</t>
  </si>
  <si>
    <t>LED 11W 629lm 4000K CRI80 IP20 MacAdam3 SDCM DALI L80B50 100.000h nástenné</t>
  </si>
  <si>
    <t>H</t>
  </si>
  <si>
    <t>LED 19W 2566lm 4000K CRI80 IP44 IK07 MacAdam3 SDCM L90B50 60.000h prisadené</t>
  </si>
  <si>
    <t>G</t>
  </si>
  <si>
    <t>LED 38W 4020lm 4000K CRI80 IP40 MacAdam3 SDCM DALI L90B50 60.000h prisadené</t>
  </si>
  <si>
    <t>F</t>
  </si>
  <si>
    <t>LED 23W 2470lm 4000K CRI80 IP40 MacAdam3 SDCM DALI L90B50 70.000h prisadené</t>
  </si>
  <si>
    <t>E</t>
  </si>
  <si>
    <t>LED 25W 2501lm 4000K CRI80 IP20 MacAdam3 SDCM L90B10 50.000h zapustené v plnom SDK</t>
  </si>
  <si>
    <t>C</t>
  </si>
  <si>
    <t>LED 24W 2742lm 4000K CRI90 IP44 MacAdam3 SDCM L90B50 70.000h zapustené v plnom SDK</t>
  </si>
  <si>
    <t>B</t>
  </si>
  <si>
    <t>LED 40W 4676lm 4000K CRI80 IP20 MacAdam3 SDCM DALI CLO L100B50 50.000h prisadené</t>
  </si>
  <si>
    <t>A</t>
  </si>
  <si>
    <t>Dodávka svietidiel</t>
  </si>
  <si>
    <t>ROZVADZAC RH</t>
  </si>
  <si>
    <t>Dodávka rozvádzačov</t>
  </si>
  <si>
    <t>OTVOR PRE VYVOD. SKRINKU MALU</t>
  </si>
  <si>
    <t>MURARSKE A SEKACIE PRACE</t>
  </si>
  <si>
    <t>MSP</t>
  </si>
  <si>
    <t>PRIPLATOK NA ZATAH.KABLA DO 0,75kg</t>
  </si>
  <si>
    <t>kg</t>
  </si>
  <si>
    <t>SADRA</t>
  </si>
  <si>
    <t>KABEL N2XH-J 5X10 B2ca(s1,d1,a1)</t>
  </si>
  <si>
    <t>KABEL 750V PEVNE ULOZENY CYKY 4X10</t>
  </si>
  <si>
    <t>KABEL N2XH-J 5X2,5 B2ca(s1,d1,a1)</t>
  </si>
  <si>
    <t>KABEL 750V  ULOZENY POD OMIETKOU CYKY 5x2,5</t>
  </si>
  <si>
    <t>KABEL N2XH-O 3X1,5 B2ca(s1,d1,a1)</t>
  </si>
  <si>
    <t>KABEL 750V ULOZENY POD OMIETKOU CYKY 3X1,5</t>
  </si>
  <si>
    <t>VODIC CYA 16 ŽZ (H 07 V-U)</t>
  </si>
  <si>
    <t>VODIC CY 4 ŽZ (H 07 V-U)</t>
  </si>
  <si>
    <t>OCHRAN.POSPOJ. VODICOM CU 4-16MM2</t>
  </si>
  <si>
    <t>SVORKA ZSA 16 BERNARD + PASKA CU</t>
  </si>
  <si>
    <t>SVORKA NA POTRUBIE BERNARD</t>
  </si>
  <si>
    <t>210220321</t>
  </si>
  <si>
    <t>EQVIPOTENCIALNA SVORKOVNICA OBO-1801 VDE</t>
  </si>
  <si>
    <t xml:space="preserve">EQVIPOTENCIALNA SVORKOVNICA </t>
  </si>
  <si>
    <t>SVIETIDLO NUDZOVE - NASTENNE, STROPNE</t>
  </si>
  <si>
    <t>MONTSV</t>
  </si>
  <si>
    <t>SVIETIDLO LED PRISADENE, ZAVESNE</t>
  </si>
  <si>
    <t>MONTAZ ROZVODNICE DO 100KG</t>
  </si>
  <si>
    <t>210190002</t>
  </si>
  <si>
    <t>Pohybový snímač 180°</t>
  </si>
  <si>
    <t>Pohybový snímač montáž</t>
  </si>
  <si>
    <t xml:space="preserve">PREPINAC č.5 VALENA </t>
  </si>
  <si>
    <t>PREPINAC ZAPUSTENY IP20 RAD.5</t>
  </si>
  <si>
    <t>PREPINAC č.6 VALENA 75106</t>
  </si>
  <si>
    <t>PREPINAC ZAPUSTENY IP20 RAD.6</t>
  </si>
  <si>
    <t>SPINAC č.1 VALENA 75101</t>
  </si>
  <si>
    <t>SPINAC ZAPUSTENY IP20 RAD.1</t>
  </si>
  <si>
    <t>KABLOVE OKO CU 16/8 ku-l</t>
  </si>
  <si>
    <t>KONCOVKA NN 4X16</t>
  </si>
  <si>
    <t>UKONCENIE VODICA V ROZV. A ZAPOJ. DO 2,5</t>
  </si>
  <si>
    <t>KRABICA KU 68-1903</t>
  </si>
  <si>
    <t>KRAB.ODBOČNÁ S VIEČKOM KRUHOVA VR. ZAPOJENIA</t>
  </si>
  <si>
    <t>KRABICA KU 68-1901</t>
  </si>
  <si>
    <t>KRABICA PRISTROJOVA BEZ ZAPOJENIA</t>
  </si>
  <si>
    <t>TRUBKA fxp 20 M</t>
  </si>
  <si>
    <t>RURKA OHYBNA PVC ULOZENA VPLNE, POD OMIETKOU  23MM</t>
  </si>
  <si>
    <t>DEMONTAZ EXIST. INSTALACIE NA POVRCHU (SVIETIDIEL, PRISTROJOV, ROZV.)</t>
  </si>
  <si>
    <t>DEM</t>
  </si>
  <si>
    <t>Demontážne práce</t>
  </si>
  <si>
    <t>Bez DPH</t>
  </si>
  <si>
    <t>J.c.</t>
  </si>
  <si>
    <t>Poč.</t>
  </si>
  <si>
    <t>Jed.</t>
  </si>
  <si>
    <t xml:space="preserve">Názov </t>
  </si>
  <si>
    <t>Investor:</t>
  </si>
  <si>
    <t>ZNÍŽENIE ENERGETICKEJ NÁROČNOSTI OBJEKTOV SPOLOČNOSTI HERN, S.R.O. NÁMESTOVO
SO-802 Vrátnica</t>
  </si>
  <si>
    <t xml:space="preserve">Stavba: </t>
  </si>
  <si>
    <t>Rozpočet - elektroinštalácia</t>
  </si>
  <si>
    <t>ROZPOČET - BLESKOZVOD</t>
  </si>
  <si>
    <t>AKCIA:</t>
  </si>
  <si>
    <t>INVESTOR:</t>
  </si>
  <si>
    <t>HERN, s.r.o.</t>
  </si>
  <si>
    <t>Názov</t>
  </si>
  <si>
    <t>Mer.j.</t>
  </si>
  <si>
    <t>Počet m.j.</t>
  </si>
  <si>
    <t>Cena za m.j.</t>
  </si>
  <si>
    <t>Spolu</t>
  </si>
  <si>
    <t>ZINKOVANÉ PROVEDENIE</t>
  </si>
  <si>
    <t>OCEĽOVÝ DROT POZINKOVANÝ</t>
  </si>
  <si>
    <t>Drôt 8 drát o 8mm pevne ALmgSi</t>
  </si>
  <si>
    <t>Drôt 10 drát o 10mm(0,62kg/m), pevne</t>
  </si>
  <si>
    <t>Náter zemniaceho pásika - spoje, nad zemou ,..</t>
  </si>
  <si>
    <t xml:space="preserve">FEZN - pásovina </t>
  </si>
  <si>
    <t>Výkop, zásyp, úprava terénu pre pokládku zemnenia</t>
  </si>
  <si>
    <t>Svorka SS</t>
  </si>
  <si>
    <t>Svorka SR03</t>
  </si>
  <si>
    <t>Spojovacia svorka 02 odbočná a spojovacia M8</t>
  </si>
  <si>
    <t>Svorka ST01 na vodovodné potrubie</t>
  </si>
  <si>
    <t>Štítok pre označenie zvodu</t>
  </si>
  <si>
    <t>PV podpera pre ploché strechy PV21 / beton/plast</t>
  </si>
  <si>
    <t>Zvodová tyč a ochranná trubka OT 1,7 L 1700mm</t>
  </si>
  <si>
    <t>Montáž uholníkov a trubiek - ochranné prvky</t>
  </si>
  <si>
    <t>Ochranná trubka DOT vrut 8/160</t>
  </si>
  <si>
    <t>Montáž bleskozvodového vedenia - tvarovanie prvkov</t>
  </si>
  <si>
    <t>Kordinácia postupu prác s ostatnými profesiami</t>
  </si>
  <si>
    <t>Revízny technik - prevedenie revíznych skúšok</t>
  </si>
  <si>
    <t>Podružný materiál</t>
  </si>
  <si>
    <t>Stratné</t>
  </si>
  <si>
    <t>Elektromontáže - celkom</t>
  </si>
  <si>
    <t>622460240</t>
  </si>
  <si>
    <t>Vonkajšia omietka stien vápennocementová jadrová</t>
  </si>
  <si>
    <t>Zemné práce</t>
  </si>
  <si>
    <t>113106121</t>
  </si>
  <si>
    <t>Rozoberanie dlažby, z betónových alebo kamenin. dlaždíc, dosiek alebo tvaroviek,  -0,13800t</t>
  </si>
  <si>
    <t>409631588</t>
  </si>
  <si>
    <t>113307131</t>
  </si>
  <si>
    <t>Odstránenie podkladu v ploche do 200 m2 z betónu prostého, hr. vrstvy do 150 mm,  -0,22500t</t>
  </si>
  <si>
    <t>-1308814711</t>
  </si>
  <si>
    <t>113307132</t>
  </si>
  <si>
    <t>Odstránenie podkladu v ploche do 200 m2 z betónu prostého, hr. vrstvy 150 do 300 mm,  -0,50000t</t>
  </si>
  <si>
    <t>1598270442</t>
  </si>
  <si>
    <t>132201101</t>
  </si>
  <si>
    <t>Výkop ryhy do šírky 600 mm v horn.3 do 100 m3</t>
  </si>
  <si>
    <t>-1650325232</t>
  </si>
  <si>
    <t>132201109</t>
  </si>
  <si>
    <t>Príplatok k cene za lepivosť pri hĺbení rýh šírky do 600 mm zapažených i nezapažených s urovnaním dna v hornine 3</t>
  </si>
  <si>
    <t>858849617</t>
  </si>
  <si>
    <t>162201102</t>
  </si>
  <si>
    <t>Vodorovné premiestnenie výkopku z horniny 1-4 nad 20-50m</t>
  </si>
  <si>
    <t>1334468333</t>
  </si>
  <si>
    <t>162501102</t>
  </si>
  <si>
    <t xml:space="preserve">Vodorovné premiestnenie výkopku  po spevnenej ceste z  horniny tr.1-4, do 100 m3 na vzdialenosť do 3000 m </t>
  </si>
  <si>
    <t>1781618852</t>
  </si>
  <si>
    <t>171201201</t>
  </si>
  <si>
    <t>Uloženie sypaniny na skládky do 100 m3</t>
  </si>
  <si>
    <t>1107523896</t>
  </si>
  <si>
    <t>171209002</t>
  </si>
  <si>
    <t>Poplatok za skladovanie - zemina a kamenivo (17 05) ostatné</t>
  </si>
  <si>
    <t>1279815013</t>
  </si>
  <si>
    <t>174101001</t>
  </si>
  <si>
    <t>Zásyp kamenivom so zhutnením jám, šachiet, rýh, zárezov alebo okolo objektov do 100 m3</t>
  </si>
  <si>
    <t>-1416641148</t>
  </si>
  <si>
    <t>5834392900</t>
  </si>
  <si>
    <t>Kamenivo drvené hrubé 16-32 a</t>
  </si>
  <si>
    <t>-1011274719</t>
  </si>
  <si>
    <t>174101001.1</t>
  </si>
  <si>
    <t>Zásyp sypaninou so zhutnením jám, šachiet, rýh, zárezov alebo okolo objektov do 100 m3</t>
  </si>
  <si>
    <t>398310681</t>
  </si>
  <si>
    <t>Komunikácie</t>
  </si>
  <si>
    <t>564732110</t>
  </si>
  <si>
    <t>Zásyp triedeným okrasným štrkom - dunajský štrk</t>
  </si>
  <si>
    <t>438552677</t>
  </si>
  <si>
    <t>564761111</t>
  </si>
  <si>
    <t>Podklad alebo kryt z kameniva hrubého drveného veľ. 32-63 mm s rozprestretím a zhutn.hr. 200 mm</t>
  </si>
  <si>
    <t>753549589</t>
  </si>
  <si>
    <t>564831111</t>
  </si>
  <si>
    <t>Podklad zo štrkodrviny s rozprestretím a zhutnením, po zhutnení hr. 100 mm</t>
  </si>
  <si>
    <t>1572591515</t>
  </si>
  <si>
    <t>596831111</t>
  </si>
  <si>
    <t xml:space="preserve">Kladenie dlažby betónovej komunikácií pre peších do lôžka </t>
  </si>
  <si>
    <t>-1930730313</t>
  </si>
  <si>
    <t>5922190101</t>
  </si>
  <si>
    <t>Dlažba betónová</t>
  </si>
  <si>
    <t>-1400596420</t>
  </si>
  <si>
    <t xml:space="preserve">    1 - Zemné práce</t>
  </si>
  <si>
    <t xml:space="preserve">    5 - Komunikácie</t>
  </si>
  <si>
    <t>Vyplň údaj</t>
  </si>
  <si>
    <t>Ing.Tibor Petrík</t>
  </si>
  <si>
    <t>Zníženie energetickej náročnosti objektov spoločnosti HERN s.r.o. Námestovo - SO 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</si>
</sst>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#_)"/>
  </numFmts>
  <fonts count="7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Dialog.plain"/>
      <charset val="238"/>
    </font>
    <font>
      <sz val="9"/>
      <color rgb="FFFF0000"/>
      <name val="Dialog.plain"/>
      <charset val="238"/>
    </font>
    <font>
      <i/>
      <sz val="10"/>
      <color rgb="FF0070C0"/>
      <name val="Arial"/>
      <family val="2"/>
      <charset val="238"/>
    </font>
    <font>
      <b/>
      <sz val="10"/>
      <name val="Dialog.plain"/>
      <charset val="238"/>
    </font>
    <font>
      <i/>
      <sz val="10"/>
      <name val="Arial"/>
      <family val="2"/>
      <charset val="238"/>
    </font>
    <font>
      <b/>
      <sz val="10"/>
      <color indexed="8"/>
      <name val="Dialog.plain"/>
      <charset val="238"/>
    </font>
    <font>
      <sz val="9"/>
      <color indexed="8"/>
      <name val="Dialog.plain"/>
    </font>
    <font>
      <sz val="9"/>
      <color rgb="FFFF0000"/>
      <name val="Dialog.plain"/>
    </font>
    <font>
      <i/>
      <sz val="9"/>
      <color rgb="FF0070C0"/>
      <name val="Dialog.plain"/>
      <charset val="238"/>
    </font>
    <font>
      <i/>
      <sz val="9"/>
      <color rgb="FF0070C0"/>
      <name val="Dialog.plain"/>
    </font>
    <font>
      <sz val="9"/>
      <name val="Dialog.plain"/>
    </font>
    <font>
      <i/>
      <sz val="10"/>
      <color indexed="8"/>
      <name val="Dialog.plain"/>
      <charset val="238"/>
    </font>
    <font>
      <i/>
      <sz val="10"/>
      <color rgb="FFFF0000"/>
      <name val="Dialog.plain"/>
      <charset val="238"/>
    </font>
    <font>
      <sz val="12"/>
      <name val="Arial"/>
      <family val="2"/>
      <charset val="238"/>
    </font>
    <font>
      <sz val="11"/>
      <color rgb="FF969696"/>
      <name val="Trebuchet MS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i/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u/>
      <sz val="14"/>
      <color indexed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name val="Arial CE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8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8">
    <xf numFmtId="0" fontId="0" fillId="0" borderId="0"/>
    <xf numFmtId="0" fontId="32" fillId="0" borderId="0" applyNumberFormat="0" applyFill="0" applyBorder="0" applyAlignment="0" applyProtection="0"/>
    <xf numFmtId="0" fontId="34" fillId="0" borderId="0"/>
    <xf numFmtId="0" fontId="34" fillId="0" borderId="0"/>
    <xf numFmtId="0" fontId="1" fillId="0" borderId="0"/>
    <xf numFmtId="0" fontId="55" fillId="0" borderId="0"/>
    <xf numFmtId="0" fontId="58" fillId="0" borderId="0"/>
    <xf numFmtId="0" fontId="55" fillId="0" borderId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34" fillId="0" borderId="0" xfId="2" applyAlignment="1">
      <alignment vertical="top" wrapText="1"/>
    </xf>
    <xf numFmtId="4" fontId="34" fillId="0" borderId="0" xfId="2" applyNumberFormat="1" applyAlignment="1">
      <alignment vertical="top" wrapText="1"/>
    </xf>
    <xf numFmtId="0" fontId="34" fillId="0" borderId="0" xfId="2" applyAlignment="1">
      <alignment horizontal="center" vertical="top" wrapText="1"/>
    </xf>
    <xf numFmtId="0" fontId="35" fillId="0" borderId="0" xfId="2" applyFont="1" applyAlignment="1">
      <alignment vertical="top" wrapText="1"/>
    </xf>
    <xf numFmtId="0" fontId="34" fillId="0" borderId="0" xfId="2" applyAlignment="1">
      <alignment horizontal="left" vertical="top" wrapText="1"/>
    </xf>
    <xf numFmtId="4" fontId="36" fillId="0" borderId="0" xfId="2" applyNumberFormat="1" applyFont="1" applyAlignment="1">
      <alignment vertical="top" wrapText="1"/>
    </xf>
    <xf numFmtId="0" fontId="36" fillId="0" borderId="0" xfId="2" applyFont="1" applyAlignment="1">
      <alignment vertical="top" wrapText="1"/>
    </xf>
    <xf numFmtId="0" fontId="36" fillId="0" borderId="0" xfId="2" applyFont="1" applyAlignment="1">
      <alignment horizontal="center" vertical="top" wrapText="1"/>
    </xf>
    <xf numFmtId="0" fontId="37" fillId="0" borderId="0" xfId="2" applyFont="1" applyAlignment="1">
      <alignment vertical="top" wrapText="1"/>
    </xf>
    <xf numFmtId="0" fontId="36" fillId="0" borderId="0" xfId="2" applyFont="1" applyAlignment="1">
      <alignment horizontal="left" vertical="top" wrapText="1"/>
    </xf>
    <xf numFmtId="0" fontId="38" fillId="0" borderId="0" xfId="2" applyFont="1" applyAlignment="1">
      <alignment vertical="top" wrapText="1"/>
    </xf>
    <xf numFmtId="4" fontId="39" fillId="5" borderId="23" xfId="2" applyNumberFormat="1" applyFont="1" applyFill="1" applyBorder="1" applyAlignment="1">
      <alignment horizontal="right" vertical="center" wrapText="1"/>
    </xf>
    <xf numFmtId="4" fontId="39" fillId="5" borderId="24" xfId="2" applyNumberFormat="1" applyFont="1" applyFill="1" applyBorder="1" applyAlignment="1">
      <alignment horizontal="left" vertical="center" wrapText="1"/>
    </xf>
    <xf numFmtId="0" fontId="39" fillId="5" borderId="24" xfId="2" applyFont="1" applyFill="1" applyBorder="1" applyAlignment="1">
      <alignment horizontal="left" vertical="center" wrapText="1"/>
    </xf>
    <xf numFmtId="0" fontId="39" fillId="5" borderId="24" xfId="2" applyFont="1" applyFill="1" applyBorder="1" applyAlignment="1">
      <alignment horizontal="center" vertical="center" wrapText="1"/>
    </xf>
    <xf numFmtId="0" fontId="39" fillId="5" borderId="25" xfId="2" applyFont="1" applyFill="1" applyBorder="1" applyAlignment="1">
      <alignment horizontal="left" vertical="center" wrapText="1"/>
    </xf>
    <xf numFmtId="0" fontId="40" fillId="0" borderId="0" xfId="2" applyFont="1" applyAlignment="1">
      <alignment vertical="top" wrapText="1"/>
    </xf>
    <xf numFmtId="0" fontId="36" fillId="0" borderId="0" xfId="3" applyFont="1" applyAlignment="1">
      <alignment vertical="top" wrapText="1"/>
    </xf>
    <xf numFmtId="0" fontId="41" fillId="0" borderId="0" xfId="2" applyFont="1" applyAlignment="1">
      <alignment vertical="top" wrapText="1"/>
    </xf>
    <xf numFmtId="4" fontId="42" fillId="0" borderId="0" xfId="2" applyNumberFormat="1" applyFont="1" applyAlignment="1">
      <alignment horizontal="right" vertical="top"/>
    </xf>
    <xf numFmtId="0" fontId="42" fillId="0" borderId="0" xfId="2" applyFont="1" applyAlignment="1">
      <alignment horizontal="right" vertical="top"/>
    </xf>
    <xf numFmtId="0" fontId="42" fillId="0" borderId="0" xfId="2" applyFont="1" applyAlignment="1">
      <alignment horizontal="center" vertical="top"/>
    </xf>
    <xf numFmtId="0" fontId="42" fillId="0" borderId="0" xfId="2" applyFont="1" applyAlignment="1">
      <alignment vertical="top" wrapText="1"/>
    </xf>
    <xf numFmtId="0" fontId="43" fillId="0" borderId="0" xfId="2" applyFont="1" applyAlignment="1">
      <alignment vertical="top"/>
    </xf>
    <xf numFmtId="0" fontId="42" fillId="0" borderId="0" xfId="2" applyFont="1" applyAlignment="1">
      <alignment horizontal="left" vertical="top"/>
    </xf>
    <xf numFmtId="4" fontId="44" fillId="0" borderId="0" xfId="2" applyNumberFormat="1" applyFont="1" applyAlignment="1">
      <alignment horizontal="right" vertical="top"/>
    </xf>
    <xf numFmtId="0" fontId="44" fillId="0" borderId="0" xfId="2" applyFont="1" applyAlignment="1">
      <alignment horizontal="right" vertical="top"/>
    </xf>
    <xf numFmtId="0" fontId="44" fillId="0" borderId="0" xfId="2" applyFont="1" applyAlignment="1">
      <alignment horizontal="center" vertical="top"/>
    </xf>
    <xf numFmtId="0" fontId="44" fillId="0" borderId="0" xfId="2" applyFont="1" applyAlignment="1">
      <alignment vertical="top" wrapText="1"/>
    </xf>
    <xf numFmtId="0" fontId="45" fillId="0" borderId="0" xfId="2" applyFont="1" applyAlignment="1">
      <alignment horizontal="left" vertical="top"/>
    </xf>
    <xf numFmtId="0" fontId="46" fillId="0" borderId="0" xfId="2" applyFont="1" applyAlignment="1">
      <alignment vertical="top" wrapText="1"/>
    </xf>
    <xf numFmtId="4" fontId="46" fillId="0" borderId="0" xfId="2" applyNumberFormat="1" applyFont="1" applyAlignment="1">
      <alignment horizontal="right" vertical="top"/>
    </xf>
    <xf numFmtId="0" fontId="46" fillId="0" borderId="0" xfId="2" applyFont="1" applyAlignment="1">
      <alignment horizontal="right" vertical="top"/>
    </xf>
    <xf numFmtId="0" fontId="46" fillId="0" borderId="0" xfId="2" applyFont="1" applyAlignment="1">
      <alignment horizontal="center" vertical="top"/>
    </xf>
    <xf numFmtId="4" fontId="42" fillId="0" borderId="0" xfId="2" applyNumberFormat="1" applyFont="1" applyAlignment="1">
      <alignment horizontal="right"/>
    </xf>
    <xf numFmtId="0" fontId="42" fillId="0" borderId="0" xfId="2" applyFont="1" applyAlignment="1">
      <alignment horizontal="right"/>
    </xf>
    <xf numFmtId="0" fontId="42" fillId="0" borderId="0" xfId="2" applyFont="1" applyAlignment="1">
      <alignment horizontal="center"/>
    </xf>
    <xf numFmtId="0" fontId="41" fillId="0" borderId="0" xfId="2" applyFont="1" applyAlignment="1">
      <alignment wrapText="1"/>
    </xf>
    <xf numFmtId="0" fontId="43" fillId="0" borderId="0" xfId="2" applyFont="1"/>
    <xf numFmtId="0" fontId="42" fillId="0" borderId="0" xfId="2" applyFont="1" applyAlignment="1">
      <alignment horizontal="left"/>
    </xf>
    <xf numFmtId="4" fontId="47" fillId="6" borderId="26" xfId="2" applyNumberFormat="1" applyFont="1" applyFill="1" applyBorder="1" applyAlignment="1">
      <alignment horizontal="center"/>
    </xf>
    <xf numFmtId="0" fontId="47" fillId="6" borderId="26" xfId="2" applyFont="1" applyFill="1" applyBorder="1" applyAlignment="1">
      <alignment horizontal="center"/>
    </xf>
    <xf numFmtId="0" fontId="47" fillId="6" borderId="25" xfId="2" applyFont="1" applyFill="1" applyBorder="1" applyAlignment="1">
      <alignment wrapText="1"/>
    </xf>
    <xf numFmtId="0" fontId="48" fillId="6" borderId="23" xfId="2" applyFont="1" applyFill="1" applyBorder="1"/>
    <xf numFmtId="0" fontId="47" fillId="6" borderId="25" xfId="2" applyFont="1" applyFill="1" applyBorder="1" applyAlignment="1">
      <alignment horizontal="left"/>
    </xf>
    <xf numFmtId="0" fontId="49" fillId="0" borderId="0" xfId="2" applyFont="1" applyAlignment="1">
      <alignment vertical="top" wrapText="1"/>
    </xf>
    <xf numFmtId="4" fontId="50" fillId="0" borderId="0" xfId="3" applyNumberFormat="1" applyFont="1" applyAlignment="1">
      <alignment horizontal="left" vertical="center"/>
    </xf>
    <xf numFmtId="0" fontId="50" fillId="0" borderId="0" xfId="3" applyFont="1" applyAlignment="1">
      <alignment horizontal="left" vertical="center"/>
    </xf>
    <xf numFmtId="0" fontId="50" fillId="0" borderId="0" xfId="3" applyFont="1" applyAlignment="1">
      <alignment horizontal="center" vertical="center"/>
    </xf>
    <xf numFmtId="0" fontId="50" fillId="0" borderId="0" xfId="3" applyFont="1" applyAlignment="1">
      <alignment horizontal="left" vertical="center" wrapText="1"/>
    </xf>
    <xf numFmtId="0" fontId="51" fillId="0" borderId="0" xfId="3" applyFont="1" applyAlignment="1">
      <alignment vertical="top" wrapText="1"/>
    </xf>
    <xf numFmtId="2" fontId="34" fillId="0" borderId="0" xfId="3" applyNumberFormat="1" applyAlignment="1">
      <alignment vertical="top"/>
    </xf>
    <xf numFmtId="2" fontId="52" fillId="0" borderId="0" xfId="3" applyNumberFormat="1" applyFont="1" applyAlignment="1">
      <alignment vertical="top"/>
    </xf>
    <xf numFmtId="4" fontId="34" fillId="0" borderId="0" xfId="3" applyNumberFormat="1" applyAlignment="1">
      <alignment vertical="top" wrapText="1"/>
    </xf>
    <xf numFmtId="0" fontId="34" fillId="0" borderId="0" xfId="3" applyAlignment="1">
      <alignment vertical="top" wrapText="1"/>
    </xf>
    <xf numFmtId="0" fontId="34" fillId="0" borderId="0" xfId="3" applyAlignment="1">
      <alignment horizontal="center" vertical="top" wrapText="1"/>
    </xf>
    <xf numFmtId="0" fontId="53" fillId="0" borderId="0" xfId="3" applyFont="1" applyAlignment="1">
      <alignment horizontal="left" vertical="top" wrapText="1"/>
    </xf>
    <xf numFmtId="0" fontId="1" fillId="0" borderId="0" xfId="4"/>
    <xf numFmtId="49" fontId="1" fillId="0" borderId="0" xfId="4" applyNumberFormat="1"/>
    <xf numFmtId="49" fontId="1" fillId="0" borderId="0" xfId="4" applyNumberFormat="1" applyAlignment="1">
      <alignment horizontal="center"/>
    </xf>
    <xf numFmtId="4" fontId="1" fillId="0" borderId="0" xfId="4" applyNumberFormat="1"/>
    <xf numFmtId="4" fontId="54" fillId="0" borderId="0" xfId="4" applyNumberFormat="1" applyFont="1" applyAlignment="1">
      <alignment horizontal="center"/>
    </xf>
    <xf numFmtId="4" fontId="33" fillId="0" borderId="0" xfId="4" applyNumberFormat="1" applyFont="1" applyAlignment="1">
      <alignment horizontal="center"/>
    </xf>
    <xf numFmtId="0" fontId="56" fillId="0" borderId="0" xfId="5" applyFont="1" applyAlignment="1">
      <alignment horizontal="left" vertical="top"/>
    </xf>
    <xf numFmtId="0" fontId="57" fillId="0" borderId="0" xfId="5" applyFont="1" applyAlignment="1">
      <alignment vertical="top"/>
    </xf>
    <xf numFmtId="0" fontId="57" fillId="0" borderId="0" xfId="6" applyFont="1" applyAlignment="1">
      <alignment horizontal="center" vertical="center"/>
    </xf>
    <xf numFmtId="4" fontId="59" fillId="0" borderId="0" xfId="6" applyNumberFormat="1" applyFont="1" applyAlignment="1">
      <alignment horizontal="right"/>
    </xf>
    <xf numFmtId="4" fontId="59" fillId="0" borderId="0" xfId="6" applyNumberFormat="1" applyFont="1"/>
    <xf numFmtId="4" fontId="60" fillId="0" borderId="0" xfId="6" applyNumberFormat="1" applyFont="1"/>
    <xf numFmtId="0" fontId="61" fillId="0" borderId="0" xfId="6" applyFont="1" applyAlignment="1">
      <alignment vertical="center"/>
    </xf>
    <xf numFmtId="0" fontId="56" fillId="0" borderId="0" xfId="5" applyFont="1" applyAlignment="1">
      <alignment horizontal="left" vertical="center"/>
    </xf>
    <xf numFmtId="0" fontId="54" fillId="0" borderId="0" xfId="6" applyFont="1" applyAlignment="1">
      <alignment horizontal="center" vertical="center"/>
    </xf>
    <xf numFmtId="4" fontId="62" fillId="0" borderId="0" xfId="7" applyNumberFormat="1" applyFont="1" applyAlignment="1" applyProtection="1">
      <alignment horizontal="right"/>
      <protection hidden="1"/>
    </xf>
    <xf numFmtId="4" fontId="62" fillId="0" borderId="0" xfId="7" applyNumberFormat="1" applyFont="1" applyAlignment="1" applyProtection="1">
      <alignment horizontal="center" vertical="top"/>
      <protection hidden="1"/>
    </xf>
    <xf numFmtId="4" fontId="62" fillId="0" borderId="0" xfId="7" applyNumberFormat="1" applyFont="1" applyAlignment="1">
      <alignment vertical="top"/>
    </xf>
    <xf numFmtId="0" fontId="63" fillId="0" borderId="0" xfId="6" applyFont="1" applyAlignment="1">
      <alignment vertical="center"/>
    </xf>
    <xf numFmtId="0" fontId="64" fillId="0" borderId="0" xfId="5" applyFont="1" applyAlignment="1">
      <alignment horizontal="left" vertical="center"/>
    </xf>
    <xf numFmtId="0" fontId="65" fillId="0" borderId="0" xfId="6" applyFont="1" applyAlignment="1">
      <alignment horizontal="center" vertical="center"/>
    </xf>
    <xf numFmtId="0" fontId="65" fillId="0" borderId="0" xfId="6" applyFont="1" applyAlignment="1">
      <alignment vertical="center"/>
    </xf>
    <xf numFmtId="0" fontId="60" fillId="7" borderId="26" xfId="7" applyFont="1" applyFill="1" applyBorder="1" applyAlignment="1">
      <alignment horizontal="left" vertical="center"/>
    </xf>
    <xf numFmtId="168" fontId="60" fillId="7" borderId="26" xfId="7" applyNumberFormat="1" applyFont="1" applyFill="1" applyBorder="1" applyAlignment="1">
      <alignment horizontal="center" vertical="center"/>
    </xf>
    <xf numFmtId="4" fontId="60" fillId="7" borderId="26" xfId="7" applyNumberFormat="1" applyFont="1" applyFill="1" applyBorder="1" applyAlignment="1">
      <alignment horizontal="center" vertical="center"/>
    </xf>
    <xf numFmtId="4" fontId="60" fillId="8" borderId="26" xfId="7" applyNumberFormat="1" applyFont="1" applyFill="1" applyBorder="1" applyAlignment="1">
      <alignment horizontal="center" vertical="center"/>
    </xf>
    <xf numFmtId="4" fontId="60" fillId="7" borderId="23" xfId="7" applyNumberFormat="1" applyFont="1" applyFill="1" applyBorder="1" applyAlignment="1">
      <alignment horizontal="center" vertical="center"/>
    </xf>
    <xf numFmtId="49" fontId="66" fillId="0" borderId="27" xfId="4" applyNumberFormat="1" applyFont="1" applyBorder="1" applyAlignment="1">
      <alignment horizontal="left"/>
    </xf>
    <xf numFmtId="49" fontId="66" fillId="0" borderId="27" xfId="4" applyNumberFormat="1" applyFont="1" applyBorder="1" applyAlignment="1">
      <alignment horizontal="center"/>
    </xf>
    <xf numFmtId="4" fontId="66" fillId="0" borderId="27" xfId="4" applyNumberFormat="1" applyFont="1" applyBorder="1" applyAlignment="1">
      <alignment horizontal="right"/>
    </xf>
    <xf numFmtId="4" fontId="67" fillId="0" borderId="0" xfId="4" applyNumberFormat="1" applyFont="1"/>
    <xf numFmtId="49" fontId="68" fillId="0" borderId="27" xfId="4" applyNumberFormat="1" applyFont="1" applyBorder="1" applyAlignment="1">
      <alignment horizontal="left"/>
    </xf>
    <xf numFmtId="49" fontId="68" fillId="0" borderId="27" xfId="4" applyNumberFormat="1" applyFont="1" applyBorder="1" applyAlignment="1">
      <alignment horizontal="center"/>
    </xf>
    <xf numFmtId="4" fontId="68" fillId="0" borderId="27" xfId="4" applyNumberFormat="1" applyFont="1" applyBorder="1" applyAlignment="1">
      <alignment horizontal="right"/>
    </xf>
    <xf numFmtId="49" fontId="68" fillId="0" borderId="28" xfId="4" applyNumberFormat="1" applyFont="1" applyBorder="1" applyAlignment="1">
      <alignment horizontal="left"/>
    </xf>
    <xf numFmtId="49" fontId="68" fillId="0" borderId="28" xfId="4" applyNumberFormat="1" applyFont="1" applyBorder="1" applyAlignment="1">
      <alignment horizontal="center"/>
    </xf>
    <xf numFmtId="4" fontId="68" fillId="0" borderId="28" xfId="4" applyNumberFormat="1" applyFont="1" applyBorder="1" applyAlignment="1">
      <alignment horizontal="right"/>
    </xf>
    <xf numFmtId="49" fontId="69" fillId="9" borderId="29" xfId="4" applyNumberFormat="1" applyFont="1" applyFill="1" applyBorder="1" applyAlignment="1">
      <alignment horizontal="left"/>
    </xf>
    <xf numFmtId="49" fontId="69" fillId="9" borderId="29" xfId="4" applyNumberFormat="1" applyFont="1" applyFill="1" applyBorder="1" applyAlignment="1">
      <alignment horizontal="center"/>
    </xf>
    <xf numFmtId="4" fontId="69" fillId="9" borderId="29" xfId="4" applyNumberFormat="1" applyFont="1" applyFill="1" applyBorder="1" applyAlignment="1">
      <alignment horizontal="right"/>
    </xf>
    <xf numFmtId="4" fontId="67" fillId="0" borderId="29" xfId="4" applyNumberFormat="1" applyFont="1" applyBorder="1"/>
    <xf numFmtId="4" fontId="1" fillId="0" borderId="29" xfId="4" applyNumberFormat="1" applyBorder="1"/>
    <xf numFmtId="49" fontId="69" fillId="9" borderId="30" xfId="4" applyNumberFormat="1" applyFont="1" applyFill="1" applyBorder="1" applyAlignment="1">
      <alignment horizontal="left"/>
    </xf>
    <xf numFmtId="49" fontId="69" fillId="9" borderId="30" xfId="4" applyNumberFormat="1" applyFont="1" applyFill="1" applyBorder="1" applyAlignment="1">
      <alignment horizontal="center"/>
    </xf>
    <xf numFmtId="4" fontId="69" fillId="9" borderId="30" xfId="4" applyNumberFormat="1" applyFont="1" applyFill="1" applyBorder="1" applyAlignment="1">
      <alignment horizontal="right"/>
    </xf>
    <xf numFmtId="4" fontId="67" fillId="0" borderId="30" xfId="4" applyNumberFormat="1" applyFont="1" applyBorder="1"/>
    <xf numFmtId="4" fontId="1" fillId="0" borderId="30" xfId="4" applyNumberFormat="1" applyBorder="1"/>
    <xf numFmtId="49" fontId="70" fillId="8" borderId="31" xfId="4" applyNumberFormat="1" applyFont="1" applyFill="1" applyBorder="1" applyAlignment="1">
      <alignment horizontal="left"/>
    </xf>
    <xf numFmtId="49" fontId="70" fillId="8" borderId="32" xfId="4" applyNumberFormat="1" applyFont="1" applyFill="1" applyBorder="1" applyAlignment="1">
      <alignment horizontal="center"/>
    </xf>
    <xf numFmtId="4" fontId="70" fillId="8" borderId="32" xfId="4" applyNumberFormat="1" applyFont="1" applyFill="1" applyBorder="1" applyAlignment="1">
      <alignment horizontal="right"/>
    </xf>
    <xf numFmtId="4" fontId="67" fillId="8" borderId="32" xfId="4" applyNumberFormat="1" applyFont="1" applyFill="1" applyBorder="1"/>
    <xf numFmtId="4" fontId="33" fillId="8" borderId="33" xfId="4" applyNumberFormat="1" applyFont="1" applyFill="1" applyBorder="1"/>
    <xf numFmtId="49" fontId="69" fillId="9" borderId="34" xfId="4" applyNumberFormat="1" applyFont="1" applyFill="1" applyBorder="1" applyAlignment="1">
      <alignment horizontal="left"/>
    </xf>
    <xf numFmtId="49" fontId="69" fillId="9" borderId="34" xfId="4" applyNumberFormat="1" applyFont="1" applyFill="1" applyBorder="1" applyAlignment="1">
      <alignment horizontal="center"/>
    </xf>
    <xf numFmtId="4" fontId="69" fillId="9" borderId="34" xfId="4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9" fillId="0" borderId="3" xfId="0" applyFont="1" applyBorder="1"/>
    <xf numFmtId="4" fontId="8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0" fillId="0" borderId="0" xfId="0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center" vertical="center"/>
    </xf>
    <xf numFmtId="49" fontId="3" fillId="11" borderId="0" xfId="0" applyNumberFormat="1" applyFont="1" applyFill="1" applyAlignment="1">
      <alignment horizontal="left" vertical="center"/>
    </xf>
    <xf numFmtId="49" fontId="3" fillId="10" borderId="0" xfId="0" applyNumberFormat="1" applyFont="1" applyFill="1" applyAlignment="1" applyProtection="1">
      <alignment horizontal="left" vertical="center"/>
      <protection locked="0"/>
    </xf>
    <xf numFmtId="165" fontId="3" fillId="11" borderId="0" xfId="0" applyNumberFormat="1" applyFont="1" applyFill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71" fillId="0" borderId="0" xfId="0" applyFont="1" applyAlignment="1">
      <alignment vertical="center" wrapText="1"/>
    </xf>
    <xf numFmtId="0" fontId="71" fillId="0" borderId="0" xfId="0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9" fontId="3" fillId="11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9" fontId="23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11" borderId="0" xfId="0" applyFont="1" applyFill="1" applyAlignment="1">
      <alignment horizontal="left" vertical="center"/>
    </xf>
    <xf numFmtId="0" fontId="53" fillId="0" borderId="0" xfId="3" applyFont="1" applyAlignment="1">
      <alignment horizontal="left" vertical="top" wrapText="1"/>
    </xf>
    <xf numFmtId="0" fontId="50" fillId="0" borderId="0" xfId="3" applyFont="1" applyAlignment="1">
      <alignment horizontal="left" vertical="center" wrapText="1"/>
    </xf>
    <xf numFmtId="0" fontId="50" fillId="0" borderId="0" xfId="3" applyFont="1" applyAlignment="1">
      <alignment horizontal="left" vertical="center"/>
    </xf>
    <xf numFmtId="0" fontId="54" fillId="0" borderId="0" xfId="6" applyFont="1" applyAlignment="1">
      <alignment horizontal="left" vertical="center" wrapText="1"/>
    </xf>
  </cellXfs>
  <cellStyles count="8">
    <cellStyle name="Hypertextové prepojenie" xfId="1" builtinId="8"/>
    <cellStyle name="Normálna" xfId="0" builtinId="0" customBuiltin="1"/>
    <cellStyle name="Normálna 2" xfId="2" xr:uid="{760234E2-7CBC-417F-9C07-5D6CACF5C285}"/>
    <cellStyle name="Normálna 3" xfId="4" xr:uid="{38705E17-B71D-4883-8D22-4FCD40B99488}"/>
    <cellStyle name="Normálna 4" xfId="3" xr:uid="{137AEB39-79B7-4CDC-91C6-ACE598492F11}"/>
    <cellStyle name="Normálna 5" xfId="5" xr:uid="{7ECBE22F-3C6A-4D12-AE80-534245F42C7B}"/>
    <cellStyle name="normálne 2" xfId="7" xr:uid="{A54B9405-C73E-4E24-8C04-AE15C3FFD379}"/>
    <cellStyle name="normálne_CP - silnoprúd" xfId="6" xr:uid="{2B62B12D-9903-4F0B-90DD-37C1E475E45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zoomScaleNormal="100" workbookViewId="0">
      <selection activeCell="AI2" sqref="AI2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302" t="s">
        <v>5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299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16"/>
      <c r="BS5" s="13" t="s">
        <v>6</v>
      </c>
    </row>
    <row r="6" spans="1:74" ht="37" customHeight="1">
      <c r="B6" s="16"/>
      <c r="D6" s="21" t="s">
        <v>12</v>
      </c>
      <c r="K6" s="301" t="s">
        <v>676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16</v>
      </c>
      <c r="AK8" s="22" t="s">
        <v>17</v>
      </c>
      <c r="AN8" s="283"/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84" t="s">
        <v>674</v>
      </c>
      <c r="AR13" s="16"/>
      <c r="BS13" s="13" t="s">
        <v>6</v>
      </c>
    </row>
    <row r="14" spans="1:74" ht="12.5">
      <c r="B14" s="16"/>
      <c r="E14" s="306" t="s">
        <v>674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2" t="s">
        <v>21</v>
      </c>
      <c r="AN14" s="284" t="s">
        <v>674</v>
      </c>
      <c r="AR14" s="16"/>
      <c r="BS14" s="13" t="s">
        <v>6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675</v>
      </c>
      <c r="AK17" s="22" t="s">
        <v>21</v>
      </c>
      <c r="AN17" s="20" t="s">
        <v>1</v>
      </c>
      <c r="AR17" s="16"/>
      <c r="BS17" s="13" t="s">
        <v>24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25</v>
      </c>
      <c r="AK19" s="22" t="s">
        <v>19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68"/>
      <c r="AK20" s="22" t="s">
        <v>21</v>
      </c>
      <c r="AN20" s="20" t="s">
        <v>1</v>
      </c>
      <c r="AR20" s="16"/>
      <c r="BS20" s="13" t="s">
        <v>24</v>
      </c>
    </row>
    <row r="21" spans="2:71" ht="7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04">
        <f>ROUND(AG94,2)</f>
        <v>0</v>
      </c>
      <c r="AL26" s="305"/>
      <c r="AM26" s="305"/>
      <c r="AN26" s="305"/>
      <c r="AO26" s="305"/>
      <c r="AR26" s="25"/>
    </row>
    <row r="27" spans="2:71" s="1" customFormat="1" ht="7" customHeight="1">
      <c r="B27" s="25"/>
      <c r="AR27" s="25"/>
    </row>
    <row r="28" spans="2:71" s="1" customFormat="1" ht="12.5">
      <c r="B28" s="25"/>
      <c r="L28" s="307" t="s">
        <v>28</v>
      </c>
      <c r="M28" s="307"/>
      <c r="N28" s="307"/>
      <c r="O28" s="307"/>
      <c r="P28" s="307"/>
      <c r="W28" s="307" t="s">
        <v>29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30</v>
      </c>
      <c r="AL28" s="307"/>
      <c r="AM28" s="307"/>
      <c r="AN28" s="307"/>
      <c r="AO28" s="307"/>
      <c r="AR28" s="25"/>
    </row>
    <row r="29" spans="2:71" s="2" customFormat="1" ht="14.5" customHeight="1">
      <c r="B29" s="29"/>
      <c r="D29" s="22" t="s">
        <v>31</v>
      </c>
      <c r="F29" s="22" t="s">
        <v>32</v>
      </c>
      <c r="L29" s="310">
        <v>0.2</v>
      </c>
      <c r="M29" s="309"/>
      <c r="N29" s="309"/>
      <c r="O29" s="309"/>
      <c r="P29" s="309"/>
      <c r="W29" s="308">
        <f>ROUND(AZ94, 2)</f>
        <v>0</v>
      </c>
      <c r="X29" s="309"/>
      <c r="Y29" s="309"/>
      <c r="Z29" s="309"/>
      <c r="AA29" s="309"/>
      <c r="AB29" s="309"/>
      <c r="AC29" s="309"/>
      <c r="AD29" s="309"/>
      <c r="AE29" s="309"/>
      <c r="AK29" s="308">
        <f>ROUND(AV94, 2)</f>
        <v>0</v>
      </c>
      <c r="AL29" s="309"/>
      <c r="AM29" s="309"/>
      <c r="AN29" s="309"/>
      <c r="AO29" s="309"/>
      <c r="AR29" s="29"/>
    </row>
    <row r="30" spans="2:71" s="2" customFormat="1" ht="14.5" customHeight="1">
      <c r="B30" s="29"/>
      <c r="F30" s="22" t="s">
        <v>33</v>
      </c>
      <c r="L30" s="310">
        <v>0.2</v>
      </c>
      <c r="M30" s="309"/>
      <c r="N30" s="309"/>
      <c r="O30" s="309"/>
      <c r="P30" s="309"/>
      <c r="W30" s="308">
        <f>ROUND(BA94, 2)</f>
        <v>0</v>
      </c>
      <c r="X30" s="309"/>
      <c r="Y30" s="309"/>
      <c r="Z30" s="309"/>
      <c r="AA30" s="309"/>
      <c r="AB30" s="309"/>
      <c r="AC30" s="309"/>
      <c r="AD30" s="309"/>
      <c r="AE30" s="309"/>
      <c r="AK30" s="308">
        <f>ROUND(AW94, 2)</f>
        <v>0</v>
      </c>
      <c r="AL30" s="309"/>
      <c r="AM30" s="309"/>
      <c r="AN30" s="309"/>
      <c r="AO30" s="309"/>
      <c r="AR30" s="29"/>
    </row>
    <row r="31" spans="2:71" s="2" customFormat="1" ht="14.5" hidden="1" customHeight="1">
      <c r="B31" s="29"/>
      <c r="F31" s="22" t="s">
        <v>34</v>
      </c>
      <c r="L31" s="310">
        <v>0.2</v>
      </c>
      <c r="M31" s="309"/>
      <c r="N31" s="309"/>
      <c r="O31" s="309"/>
      <c r="P31" s="309"/>
      <c r="W31" s="308">
        <f>ROUND(BB94, 2)</f>
        <v>0</v>
      </c>
      <c r="X31" s="309"/>
      <c r="Y31" s="309"/>
      <c r="Z31" s="309"/>
      <c r="AA31" s="309"/>
      <c r="AB31" s="309"/>
      <c r="AC31" s="309"/>
      <c r="AD31" s="309"/>
      <c r="AE31" s="309"/>
      <c r="AK31" s="308">
        <v>0</v>
      </c>
      <c r="AL31" s="309"/>
      <c r="AM31" s="309"/>
      <c r="AN31" s="309"/>
      <c r="AO31" s="309"/>
      <c r="AR31" s="29"/>
    </row>
    <row r="32" spans="2:71" s="2" customFormat="1" ht="14.5" hidden="1" customHeight="1">
      <c r="B32" s="29"/>
      <c r="F32" s="22" t="s">
        <v>35</v>
      </c>
      <c r="L32" s="310">
        <v>0.2</v>
      </c>
      <c r="M32" s="309"/>
      <c r="N32" s="309"/>
      <c r="O32" s="309"/>
      <c r="P32" s="309"/>
      <c r="W32" s="308">
        <f>ROUND(BC94, 2)</f>
        <v>0</v>
      </c>
      <c r="X32" s="309"/>
      <c r="Y32" s="309"/>
      <c r="Z32" s="309"/>
      <c r="AA32" s="309"/>
      <c r="AB32" s="309"/>
      <c r="AC32" s="309"/>
      <c r="AD32" s="309"/>
      <c r="AE32" s="309"/>
      <c r="AK32" s="308">
        <v>0</v>
      </c>
      <c r="AL32" s="309"/>
      <c r="AM32" s="309"/>
      <c r="AN32" s="309"/>
      <c r="AO32" s="309"/>
      <c r="AR32" s="29"/>
    </row>
    <row r="33" spans="2:44" s="2" customFormat="1" ht="14.5" hidden="1" customHeight="1">
      <c r="B33" s="29"/>
      <c r="F33" s="22" t="s">
        <v>36</v>
      </c>
      <c r="L33" s="310">
        <v>0</v>
      </c>
      <c r="M33" s="309"/>
      <c r="N33" s="309"/>
      <c r="O33" s="309"/>
      <c r="P33" s="309"/>
      <c r="W33" s="308">
        <f>ROUND(BD94, 2)</f>
        <v>0</v>
      </c>
      <c r="X33" s="309"/>
      <c r="Y33" s="309"/>
      <c r="Z33" s="309"/>
      <c r="AA33" s="309"/>
      <c r="AB33" s="309"/>
      <c r="AC33" s="309"/>
      <c r="AD33" s="309"/>
      <c r="AE33" s="309"/>
      <c r="AK33" s="308">
        <v>0</v>
      </c>
      <c r="AL33" s="309"/>
      <c r="AM33" s="309"/>
      <c r="AN33" s="309"/>
      <c r="AO33" s="309"/>
      <c r="AR33" s="29"/>
    </row>
    <row r="34" spans="2:44" s="1" customFormat="1" ht="7" customHeight="1">
      <c r="B34" s="25"/>
      <c r="AR34" s="25"/>
    </row>
    <row r="35" spans="2:44" s="1" customFormat="1" ht="25.9" customHeight="1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311" t="s">
        <v>39</v>
      </c>
      <c r="Y35" s="312"/>
      <c r="Z35" s="312"/>
      <c r="AA35" s="312"/>
      <c r="AB35" s="312"/>
      <c r="AC35" s="32"/>
      <c r="AD35" s="32"/>
      <c r="AE35" s="32"/>
      <c r="AF35" s="32"/>
      <c r="AG35" s="32"/>
      <c r="AH35" s="32"/>
      <c r="AI35" s="32"/>
      <c r="AJ35" s="32"/>
      <c r="AK35" s="313">
        <f>SUM(AK26:AK33)</f>
        <v>0</v>
      </c>
      <c r="AL35" s="312"/>
      <c r="AM35" s="312"/>
      <c r="AN35" s="312"/>
      <c r="AO35" s="314"/>
      <c r="AP35" s="30"/>
      <c r="AQ35" s="30"/>
      <c r="AR35" s="25"/>
    </row>
    <row r="36" spans="2:44" s="1" customFormat="1" ht="7" customHeight="1">
      <c r="B36" s="25"/>
      <c r="AR36" s="25"/>
    </row>
    <row r="37" spans="2:44" s="1" customFormat="1" ht="14.5" customHeight="1">
      <c r="B37" s="25"/>
      <c r="AR37" s="25"/>
    </row>
    <row r="38" spans="2:44" ht="14.5" customHeight="1">
      <c r="B38" s="16"/>
      <c r="AR38" s="16"/>
    </row>
    <row r="39" spans="2:44" ht="14.5" customHeight="1">
      <c r="B39" s="16"/>
      <c r="AR39" s="16"/>
    </row>
    <row r="40" spans="2:44" ht="14.5" customHeight="1">
      <c r="B40" s="16"/>
      <c r="AR40" s="16"/>
    </row>
    <row r="41" spans="2:44" ht="14.5" customHeight="1">
      <c r="B41" s="16"/>
      <c r="AR41" s="16"/>
    </row>
    <row r="42" spans="2:44" ht="14.5" customHeight="1">
      <c r="B42" s="16"/>
      <c r="AR42" s="16"/>
    </row>
    <row r="43" spans="2:44" ht="14.5" customHeight="1">
      <c r="B43" s="16"/>
      <c r="AR43" s="16"/>
    </row>
    <row r="44" spans="2:44" ht="14.5" customHeight="1">
      <c r="B44" s="16"/>
      <c r="AR44" s="16"/>
    </row>
    <row r="45" spans="2:44" ht="14.5" customHeight="1">
      <c r="B45" s="16"/>
      <c r="AR45" s="16"/>
    </row>
    <row r="46" spans="2:44" ht="14.5" customHeight="1">
      <c r="B46" s="16"/>
      <c r="AR46" s="16"/>
    </row>
    <row r="47" spans="2:44" ht="14.5" customHeight="1">
      <c r="B47" s="16"/>
      <c r="AR47" s="16"/>
    </row>
    <row r="48" spans="2:44" ht="14.5" customHeight="1">
      <c r="B48" s="16"/>
      <c r="AR48" s="16"/>
    </row>
    <row r="49" spans="2:44" s="1" customFormat="1" ht="14.5" customHeight="1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5" customHeight="1">
      <c r="B82" s="25"/>
      <c r="C82" s="17" t="s">
        <v>46</v>
      </c>
      <c r="AR82" s="25"/>
    </row>
    <row r="83" spans="1:91" s="1" customFormat="1" ht="7" customHeight="1">
      <c r="B83" s="25"/>
      <c r="AR83" s="25"/>
    </row>
    <row r="84" spans="1:91" s="3" customFormat="1" ht="12" customHeight="1">
      <c r="B84" s="41"/>
      <c r="C84" s="22" t="s">
        <v>11</v>
      </c>
      <c r="AR84" s="41"/>
    </row>
    <row r="85" spans="1:91" s="4" customFormat="1" ht="37" customHeight="1">
      <c r="B85" s="42"/>
      <c r="C85" s="43" t="s">
        <v>12</v>
      </c>
      <c r="L85" s="316" t="str">
        <f>K6</f>
        <v>Zníženie energetickej náročnosti objektov spoločnosti HERN s.r.o. Námestovo - SO 802</v>
      </c>
      <c r="M85" s="317"/>
      <c r="N85" s="317"/>
      <c r="O85" s="317"/>
      <c r="P85" s="317"/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  <c r="AD85" s="317"/>
      <c r="AE85" s="317"/>
      <c r="AF85" s="317"/>
      <c r="AG85" s="317"/>
      <c r="AH85" s="317"/>
      <c r="AI85" s="317"/>
      <c r="AJ85" s="317"/>
      <c r="AK85" s="317"/>
      <c r="AL85" s="317"/>
      <c r="AM85" s="317"/>
      <c r="AN85" s="317"/>
      <c r="AO85" s="317"/>
      <c r="AR85" s="42"/>
    </row>
    <row r="86" spans="1:91" s="1" customFormat="1" ht="7" customHeight="1">
      <c r="B86" s="25"/>
      <c r="AR86" s="25"/>
    </row>
    <row r="87" spans="1:91" s="1" customFormat="1" ht="12" customHeight="1">
      <c r="B87" s="25"/>
      <c r="C87" s="22" t="s">
        <v>15</v>
      </c>
      <c r="L87" s="44" t="str">
        <f>IF(K8="","",K8)</f>
        <v>Námestovo</v>
      </c>
      <c r="AI87" s="22" t="s">
        <v>17</v>
      </c>
      <c r="AM87" s="318" t="str">
        <f>IF(AN8= "","",AN8)</f>
        <v/>
      </c>
      <c r="AN87" s="318"/>
      <c r="AR87" s="25"/>
    </row>
    <row r="88" spans="1:91" s="1" customFormat="1" ht="7" customHeight="1">
      <c r="B88" s="25"/>
      <c r="AR88" s="25"/>
    </row>
    <row r="89" spans="1:91" s="1" customFormat="1" ht="28" customHeight="1">
      <c r="B89" s="25"/>
      <c r="C89" s="22" t="s">
        <v>18</v>
      </c>
      <c r="L89" s="3" t="str">
        <f>IF(E11= "","",E11)</f>
        <v>HERN, s.r.o. Námestovo</v>
      </c>
      <c r="AI89" s="22" t="s">
        <v>23</v>
      </c>
      <c r="AM89" s="290" t="str">
        <f>IF(E17="","",E17)</f>
        <v>Ing.Tibor Petrík</v>
      </c>
      <c r="AN89" s="291"/>
      <c r="AO89" s="291"/>
      <c r="AP89" s="291"/>
      <c r="AR89" s="25"/>
      <c r="AS89" s="286" t="s">
        <v>47</v>
      </c>
      <c r="AT89" s="28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5" customHeight="1">
      <c r="B90" s="25"/>
      <c r="C90" s="22" t="s">
        <v>22</v>
      </c>
      <c r="L90" s="3" t="str">
        <f>IF(E14="","",E14)</f>
        <v>Vyplň údaj</v>
      </c>
      <c r="AI90" s="22" t="s">
        <v>25</v>
      </c>
      <c r="AM90" s="290" t="str">
        <f>IF(E20="","",E20)</f>
        <v/>
      </c>
      <c r="AN90" s="291"/>
      <c r="AO90" s="291"/>
      <c r="AP90" s="291"/>
      <c r="AR90" s="25"/>
      <c r="AS90" s="288"/>
      <c r="AT90" s="289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>
      <c r="B91" s="25"/>
      <c r="AR91" s="25"/>
      <c r="AS91" s="288"/>
      <c r="AT91" s="289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315" t="s">
        <v>48</v>
      </c>
      <c r="D92" s="293"/>
      <c r="E92" s="293"/>
      <c r="F92" s="293"/>
      <c r="G92" s="293"/>
      <c r="H92" s="50"/>
      <c r="I92" s="292" t="s">
        <v>49</v>
      </c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3"/>
      <c r="AG92" s="319" t="s">
        <v>50</v>
      </c>
      <c r="AH92" s="293"/>
      <c r="AI92" s="293"/>
      <c r="AJ92" s="293"/>
      <c r="AK92" s="293"/>
      <c r="AL92" s="293"/>
      <c r="AM92" s="293"/>
      <c r="AN92" s="292" t="s">
        <v>51</v>
      </c>
      <c r="AO92" s="293"/>
      <c r="AP92" s="294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5" customHeight="1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297">
        <f>SUM(AG95:AM100)</f>
        <v>0</v>
      </c>
      <c r="AH94" s="297"/>
      <c r="AI94" s="297"/>
      <c r="AJ94" s="297"/>
      <c r="AK94" s="297"/>
      <c r="AL94" s="297"/>
      <c r="AM94" s="297"/>
      <c r="AN94" s="298">
        <f>SUM(AN95:AP100)</f>
        <v>0</v>
      </c>
      <c r="AO94" s="298"/>
      <c r="AP94" s="298"/>
      <c r="AQ94" s="60" t="s">
        <v>1</v>
      </c>
      <c r="AR94" s="56"/>
      <c r="AS94" s="61">
        <f>ROUND(SUM(AS95:AS100),2)</f>
        <v>0</v>
      </c>
      <c r="AT94" s="62">
        <f t="shared" ref="AT94:AT100" si="0">ROUND(SUM(AV94:AW94),2)</f>
        <v>0</v>
      </c>
      <c r="AU94" s="63">
        <f>ROUND(SUM(AU95:AU100),5)</f>
        <v>1524.9464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ROUND(SUM(AZ95:AZ100),2)</f>
        <v>0</v>
      </c>
      <c r="BA94" s="62">
        <f>ROUND(SUM(BA95:BA100),2)</f>
        <v>0</v>
      </c>
      <c r="BB94" s="62">
        <f>ROUND(SUM(BB95:BB100),2)</f>
        <v>0</v>
      </c>
      <c r="BC94" s="62">
        <f>ROUND(SUM(BC95:BC100),2)</f>
        <v>0</v>
      </c>
      <c r="BD94" s="64">
        <f>ROUND(SUM(BD95:BD100),2)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16.5" customHeight="1">
      <c r="A95" s="67" t="s">
        <v>71</v>
      </c>
      <c r="B95" s="68"/>
      <c r="C95" s="69"/>
      <c r="D95" s="320" t="s">
        <v>72</v>
      </c>
      <c r="E95" s="320"/>
      <c r="F95" s="320"/>
      <c r="G95" s="320"/>
      <c r="H95" s="320"/>
      <c r="I95" s="70"/>
      <c r="J95" s="320" t="s">
        <v>73</v>
      </c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295">
        <f>'01 - Zateplenie obvodovéh...'!J30</f>
        <v>0</v>
      </c>
      <c r="AH95" s="296"/>
      <c r="AI95" s="296"/>
      <c r="AJ95" s="296"/>
      <c r="AK95" s="296"/>
      <c r="AL95" s="296"/>
      <c r="AM95" s="296"/>
      <c r="AN95" s="295">
        <f>AG95*1.2</f>
        <v>0</v>
      </c>
      <c r="AO95" s="296"/>
      <c r="AP95" s="296"/>
      <c r="AQ95" s="71" t="s">
        <v>74</v>
      </c>
      <c r="AR95" s="68"/>
      <c r="AS95" s="72">
        <v>0</v>
      </c>
      <c r="AT95" s="73">
        <f t="shared" si="0"/>
        <v>0</v>
      </c>
      <c r="AU95" s="74">
        <f>'01 - Zateplenie obvodovéh...'!P120</f>
        <v>726.90410449000001</v>
      </c>
      <c r="AV95" s="73">
        <f>'01 - Zateplenie obvodovéh...'!J33</f>
        <v>0</v>
      </c>
      <c r="AW95" s="73">
        <f>'01 - Zateplenie obvodovéh...'!J34</f>
        <v>0</v>
      </c>
      <c r="AX95" s="73">
        <f>'01 - Zateplenie obvodovéh...'!J35</f>
        <v>0</v>
      </c>
      <c r="AY95" s="73">
        <f>'01 - Zateplenie obvodovéh...'!J36</f>
        <v>0</v>
      </c>
      <c r="AZ95" s="73">
        <f>'01 - Zateplenie obvodovéh...'!F33</f>
        <v>0</v>
      </c>
      <c r="BA95" s="73">
        <f>'01 - Zateplenie obvodovéh...'!F34</f>
        <v>0</v>
      </c>
      <c r="BB95" s="73">
        <f>'01 - Zateplenie obvodovéh...'!F35</f>
        <v>0</v>
      </c>
      <c r="BC95" s="73">
        <f>'01 - Zateplenie obvodovéh...'!F36</f>
        <v>0</v>
      </c>
      <c r="BD95" s="75">
        <f>'01 - Zateplenie obvodovéh...'!F37</f>
        <v>0</v>
      </c>
      <c r="BT95" s="76" t="s">
        <v>75</v>
      </c>
      <c r="BV95" s="76" t="s">
        <v>69</v>
      </c>
      <c r="BW95" s="76" t="s">
        <v>76</v>
      </c>
      <c r="BX95" s="76" t="s">
        <v>4</v>
      </c>
      <c r="CL95" s="76" t="s">
        <v>1</v>
      </c>
      <c r="CM95" s="76" t="s">
        <v>67</v>
      </c>
    </row>
    <row r="96" spans="1:91" s="6" customFormat="1" ht="16.5" customHeight="1">
      <c r="A96" s="67" t="s">
        <v>71</v>
      </c>
      <c r="B96" s="68"/>
      <c r="C96" s="69"/>
      <c r="D96" s="320" t="s">
        <v>77</v>
      </c>
      <c r="E96" s="320"/>
      <c r="F96" s="320"/>
      <c r="G96" s="320"/>
      <c r="H96" s="320"/>
      <c r="I96" s="70"/>
      <c r="J96" s="320" t="s">
        <v>78</v>
      </c>
      <c r="K96" s="320"/>
      <c r="L96" s="320"/>
      <c r="M96" s="320"/>
      <c r="N96" s="320"/>
      <c r="O96" s="320"/>
      <c r="P96" s="320"/>
      <c r="Q96" s="320"/>
      <c r="R96" s="320"/>
      <c r="S96" s="320"/>
      <c r="T96" s="320"/>
      <c r="U96" s="320"/>
      <c r="V96" s="320"/>
      <c r="W96" s="320"/>
      <c r="X96" s="320"/>
      <c r="Y96" s="320"/>
      <c r="Z96" s="320"/>
      <c r="AA96" s="320"/>
      <c r="AB96" s="320"/>
      <c r="AC96" s="320"/>
      <c r="AD96" s="320"/>
      <c r="AE96" s="320"/>
      <c r="AF96" s="320"/>
      <c r="AG96" s="295">
        <f>'02 - Zateplenie strešného...'!J30</f>
        <v>0</v>
      </c>
      <c r="AH96" s="296"/>
      <c r="AI96" s="296"/>
      <c r="AJ96" s="296"/>
      <c r="AK96" s="296"/>
      <c r="AL96" s="296"/>
      <c r="AM96" s="296"/>
      <c r="AN96" s="295">
        <f t="shared" ref="AN96:AN100" si="1">AG96*1.2</f>
        <v>0</v>
      </c>
      <c r="AO96" s="296"/>
      <c r="AP96" s="296"/>
      <c r="AQ96" s="71" t="s">
        <v>74</v>
      </c>
      <c r="AR96" s="68"/>
      <c r="AS96" s="72">
        <v>0</v>
      </c>
      <c r="AT96" s="73">
        <f t="shared" si="0"/>
        <v>0</v>
      </c>
      <c r="AU96" s="74">
        <f>'02 - Zateplenie strešného...'!P125</f>
        <v>569.94358903</v>
      </c>
      <c r="AV96" s="73">
        <f>'02 - Zateplenie strešného...'!J33</f>
        <v>0</v>
      </c>
      <c r="AW96" s="73">
        <f>'02 - Zateplenie strešného...'!J34</f>
        <v>0</v>
      </c>
      <c r="AX96" s="73">
        <f>'02 - Zateplenie strešného...'!J35</f>
        <v>0</v>
      </c>
      <c r="AY96" s="73">
        <f>'02 - Zateplenie strešného...'!J36</f>
        <v>0</v>
      </c>
      <c r="AZ96" s="73">
        <f>'02 - Zateplenie strešného...'!F33</f>
        <v>0</v>
      </c>
      <c r="BA96" s="73">
        <f>'02 - Zateplenie strešného...'!F34</f>
        <v>0</v>
      </c>
      <c r="BB96" s="73">
        <f>'02 - Zateplenie strešného...'!F35</f>
        <v>0</v>
      </c>
      <c r="BC96" s="73">
        <f>'02 - Zateplenie strešného...'!F36</f>
        <v>0</v>
      </c>
      <c r="BD96" s="75">
        <f>'02 - Zateplenie strešného...'!F37</f>
        <v>0</v>
      </c>
      <c r="BT96" s="76" t="s">
        <v>75</v>
      </c>
      <c r="BV96" s="76" t="s">
        <v>69</v>
      </c>
      <c r="BW96" s="76" t="s">
        <v>79</v>
      </c>
      <c r="BX96" s="76" t="s">
        <v>4</v>
      </c>
      <c r="CL96" s="76" t="s">
        <v>1</v>
      </c>
      <c r="CM96" s="76" t="s">
        <v>67</v>
      </c>
    </row>
    <row r="97" spans="1:91" s="6" customFormat="1" ht="16.5" customHeight="1">
      <c r="A97" s="67" t="s">
        <v>71</v>
      </c>
      <c r="B97" s="68"/>
      <c r="C97" s="69"/>
      <c r="D97" s="320" t="s">
        <v>80</v>
      </c>
      <c r="E97" s="320"/>
      <c r="F97" s="320"/>
      <c r="G97" s="320"/>
      <c r="H97" s="320"/>
      <c r="I97" s="70"/>
      <c r="J97" s="320" t="s">
        <v>81</v>
      </c>
      <c r="K97" s="320"/>
      <c r="L97" s="320"/>
      <c r="M97" s="320"/>
      <c r="N97" s="320"/>
      <c r="O97" s="320"/>
      <c r="P97" s="320"/>
      <c r="Q97" s="320"/>
      <c r="R97" s="320"/>
      <c r="S97" s="320"/>
      <c r="T97" s="320"/>
      <c r="U97" s="320"/>
      <c r="V97" s="320"/>
      <c r="W97" s="320"/>
      <c r="X97" s="320"/>
      <c r="Y97" s="320"/>
      <c r="Z97" s="320"/>
      <c r="AA97" s="320"/>
      <c r="AB97" s="320"/>
      <c r="AC97" s="320"/>
      <c r="AD97" s="320"/>
      <c r="AE97" s="320"/>
      <c r="AF97" s="320"/>
      <c r="AG97" s="295">
        <f>'03 - Výmena výplní otvorov'!J30</f>
        <v>0</v>
      </c>
      <c r="AH97" s="296"/>
      <c r="AI97" s="296"/>
      <c r="AJ97" s="296"/>
      <c r="AK97" s="296"/>
      <c r="AL97" s="296"/>
      <c r="AM97" s="296"/>
      <c r="AN97" s="295">
        <f t="shared" si="1"/>
        <v>0</v>
      </c>
      <c r="AO97" s="296"/>
      <c r="AP97" s="296"/>
      <c r="AQ97" s="71" t="s">
        <v>74</v>
      </c>
      <c r="AR97" s="68"/>
      <c r="AS97" s="72">
        <v>0</v>
      </c>
      <c r="AT97" s="73">
        <f t="shared" si="0"/>
        <v>0</v>
      </c>
      <c r="AU97" s="74">
        <f>'03 - Výmena výplní otvorov'!P118</f>
        <v>43.097999999999999</v>
      </c>
      <c r="AV97" s="73">
        <f>'03 - Výmena výplní otvorov'!J33</f>
        <v>0</v>
      </c>
      <c r="AW97" s="73">
        <f>'03 - Výmena výplní otvorov'!J34</f>
        <v>0</v>
      </c>
      <c r="AX97" s="73">
        <f>'03 - Výmena výplní otvorov'!J35</f>
        <v>0</v>
      </c>
      <c r="AY97" s="73">
        <f>'03 - Výmena výplní otvorov'!J36</f>
        <v>0</v>
      </c>
      <c r="AZ97" s="73">
        <f>'03 - Výmena výplní otvorov'!F33</f>
        <v>0</v>
      </c>
      <c r="BA97" s="73">
        <f>'03 - Výmena výplní otvorov'!F34</f>
        <v>0</v>
      </c>
      <c r="BB97" s="73">
        <f>'03 - Výmena výplní otvorov'!F35</f>
        <v>0</v>
      </c>
      <c r="BC97" s="73">
        <f>'03 - Výmena výplní otvorov'!F36</f>
        <v>0</v>
      </c>
      <c r="BD97" s="75">
        <f>'03 - Výmena výplní otvorov'!F37</f>
        <v>0</v>
      </c>
      <c r="BT97" s="76" t="s">
        <v>75</v>
      </c>
      <c r="BV97" s="76" t="s">
        <v>69</v>
      </c>
      <c r="BW97" s="76" t="s">
        <v>82</v>
      </c>
      <c r="BX97" s="76" t="s">
        <v>4</v>
      </c>
      <c r="CL97" s="76" t="s">
        <v>1</v>
      </c>
      <c r="CM97" s="76" t="s">
        <v>67</v>
      </c>
    </row>
    <row r="98" spans="1:91" s="6" customFormat="1" ht="16.5" customHeight="1">
      <c r="A98" s="67" t="s">
        <v>71</v>
      </c>
      <c r="B98" s="68"/>
      <c r="C98" s="69"/>
      <c r="D98" s="320" t="s">
        <v>83</v>
      </c>
      <c r="E98" s="320"/>
      <c r="F98" s="320"/>
      <c r="G98" s="320"/>
      <c r="H98" s="320"/>
      <c r="I98" s="70"/>
      <c r="J98" s="320" t="s">
        <v>84</v>
      </c>
      <c r="K98" s="320"/>
      <c r="L98" s="320"/>
      <c r="M98" s="320"/>
      <c r="N98" s="320"/>
      <c r="O98" s="320"/>
      <c r="P98" s="320"/>
      <c r="Q98" s="320"/>
      <c r="R98" s="320"/>
      <c r="S98" s="320"/>
      <c r="T98" s="320"/>
      <c r="U98" s="320"/>
      <c r="V98" s="320"/>
      <c r="W98" s="320"/>
      <c r="X98" s="320"/>
      <c r="Y98" s="320"/>
      <c r="Z98" s="320"/>
      <c r="AA98" s="320"/>
      <c r="AB98" s="320"/>
      <c r="AC98" s="320"/>
      <c r="AD98" s="320"/>
      <c r="AE98" s="320"/>
      <c r="AF98" s="320"/>
      <c r="AG98" s="295">
        <f>'04 - Ostatné'!J30</f>
        <v>0</v>
      </c>
      <c r="AH98" s="296"/>
      <c r="AI98" s="296"/>
      <c r="AJ98" s="296"/>
      <c r="AK98" s="296"/>
      <c r="AL98" s="296"/>
      <c r="AM98" s="296"/>
      <c r="AN98" s="295">
        <f t="shared" si="1"/>
        <v>0</v>
      </c>
      <c r="AO98" s="296"/>
      <c r="AP98" s="296"/>
      <c r="AQ98" s="71" t="s">
        <v>74</v>
      </c>
      <c r="AR98" s="68"/>
      <c r="AS98" s="77">
        <v>0</v>
      </c>
      <c r="AT98" s="78">
        <f t="shared" si="0"/>
        <v>0</v>
      </c>
      <c r="AU98" s="79" t="str">
        <f>'04 - Ostatné'!P125</f>
        <v>Nh celkom [h]</v>
      </c>
      <c r="AV98" s="78" t="str">
        <f>'04 - Ostatné'!J32</f>
        <v>Výška dane</v>
      </c>
      <c r="AW98" s="78">
        <f>'04 - Ostatné'!J33</f>
        <v>0</v>
      </c>
      <c r="AX98" s="78">
        <f>'04 - Ostatné'!J34</f>
        <v>0</v>
      </c>
      <c r="AY98" s="78">
        <f>'04 - Ostatné'!J35</f>
        <v>0</v>
      </c>
      <c r="AZ98" s="78" t="str">
        <f>'04 - Ostatné'!F32</f>
        <v>Základ dane</v>
      </c>
      <c r="BA98" s="78">
        <f>'04 - Ostatné'!F33</f>
        <v>0</v>
      </c>
      <c r="BB98" s="78">
        <f>'04 - Ostatné'!F34</f>
        <v>0</v>
      </c>
      <c r="BC98" s="78">
        <f>'04 - Ostatné'!F35</f>
        <v>0</v>
      </c>
      <c r="BD98" s="80">
        <f>'04 - Ostatné'!F36</f>
        <v>0</v>
      </c>
      <c r="BT98" s="76" t="s">
        <v>75</v>
      </c>
      <c r="BV98" s="76" t="s">
        <v>69</v>
      </c>
      <c r="BW98" s="76" t="s">
        <v>85</v>
      </c>
      <c r="BX98" s="76" t="s">
        <v>4</v>
      </c>
      <c r="CL98" s="76" t="s">
        <v>1</v>
      </c>
      <c r="CM98" s="76" t="s">
        <v>67</v>
      </c>
    </row>
    <row r="99" spans="1:91" s="6" customFormat="1" ht="16.5" customHeight="1">
      <c r="A99" s="67" t="s">
        <v>71</v>
      </c>
      <c r="B99" s="68"/>
      <c r="C99" s="69"/>
      <c r="D99" s="321" t="s">
        <v>489</v>
      </c>
      <c r="E99" s="321"/>
      <c r="F99" s="321"/>
      <c r="G99" s="321"/>
      <c r="H99" s="321"/>
      <c r="I99" s="70"/>
      <c r="J99" s="320" t="s">
        <v>491</v>
      </c>
      <c r="K99" s="320"/>
      <c r="L99" s="320"/>
      <c r="M99" s="320"/>
      <c r="N99" s="320"/>
      <c r="O99" s="320"/>
      <c r="P99" s="320"/>
      <c r="Q99" s="320"/>
      <c r="R99" s="320"/>
      <c r="S99" s="320"/>
      <c r="T99" s="320"/>
      <c r="U99" s="320"/>
      <c r="V99" s="320"/>
      <c r="W99" s="320"/>
      <c r="X99" s="320"/>
      <c r="Y99" s="320"/>
      <c r="Z99" s="320"/>
      <c r="AA99" s="320"/>
      <c r="AB99" s="320"/>
      <c r="AC99" s="320"/>
      <c r="AD99" s="320"/>
      <c r="AE99" s="320"/>
      <c r="AF99" s="320"/>
      <c r="AG99" s="295">
        <f>'05-elektroinštalácia'!G74</f>
        <v>0</v>
      </c>
      <c r="AH99" s="296"/>
      <c r="AI99" s="296"/>
      <c r="AJ99" s="296"/>
      <c r="AK99" s="296"/>
      <c r="AL99" s="296"/>
      <c r="AM99" s="296"/>
      <c r="AN99" s="295">
        <f t="shared" si="1"/>
        <v>0</v>
      </c>
      <c r="AO99" s="296"/>
      <c r="AP99" s="296"/>
      <c r="AQ99" s="71" t="s">
        <v>74</v>
      </c>
      <c r="AR99" s="68"/>
      <c r="AS99" s="77">
        <v>0</v>
      </c>
      <c r="AT99" s="78">
        <f t="shared" si="0"/>
        <v>0</v>
      </c>
      <c r="AU99" s="79" t="str">
        <f>'04 - Ostatné'!P125</f>
        <v>Nh celkom [h]</v>
      </c>
      <c r="AV99" s="78" t="str">
        <f>'04 - Ostatné'!J32</f>
        <v>Výška dane</v>
      </c>
      <c r="AW99" s="78">
        <f>'04 - Ostatné'!J33</f>
        <v>0</v>
      </c>
      <c r="AX99" s="78">
        <f>'04 - Ostatné'!J34</f>
        <v>0</v>
      </c>
      <c r="AY99" s="78">
        <f>'04 - Ostatné'!J35</f>
        <v>0</v>
      </c>
      <c r="AZ99" s="78" t="str">
        <f>'04 - Ostatné'!F32</f>
        <v>Základ dane</v>
      </c>
      <c r="BA99" s="78">
        <f>'04 - Ostatné'!F33</f>
        <v>0</v>
      </c>
      <c r="BB99" s="78">
        <f>'04 - Ostatné'!F34</f>
        <v>0</v>
      </c>
      <c r="BC99" s="78">
        <f>'04 - Ostatné'!F35</f>
        <v>0</v>
      </c>
      <c r="BD99" s="80">
        <f>'04 - Ostatné'!F36</f>
        <v>0</v>
      </c>
      <c r="BT99" s="76" t="s">
        <v>75</v>
      </c>
      <c r="BV99" s="76" t="s">
        <v>69</v>
      </c>
      <c r="BW99" s="76" t="s">
        <v>85</v>
      </c>
      <c r="BX99" s="76" t="s">
        <v>4</v>
      </c>
      <c r="CL99" s="76" t="s">
        <v>1</v>
      </c>
      <c r="CM99" s="76" t="s">
        <v>67</v>
      </c>
    </row>
    <row r="100" spans="1:91" s="6" customFormat="1" ht="16.5" customHeight="1">
      <c r="A100" s="67" t="s">
        <v>71</v>
      </c>
      <c r="B100" s="68"/>
      <c r="C100" s="69"/>
      <c r="D100" s="321" t="s">
        <v>490</v>
      </c>
      <c r="E100" s="321"/>
      <c r="F100" s="321"/>
      <c r="G100" s="321"/>
      <c r="H100" s="321"/>
      <c r="I100" s="70"/>
      <c r="J100" s="320" t="s">
        <v>492</v>
      </c>
      <c r="K100" s="320"/>
      <c r="L100" s="320"/>
      <c r="M100" s="320"/>
      <c r="N100" s="320"/>
      <c r="O100" s="320"/>
      <c r="P100" s="320"/>
      <c r="Q100" s="320"/>
      <c r="R100" s="320"/>
      <c r="S100" s="320"/>
      <c r="T100" s="320"/>
      <c r="U100" s="320"/>
      <c r="V100" s="320"/>
      <c r="W100" s="320"/>
      <c r="X100" s="320"/>
      <c r="Y100" s="320"/>
      <c r="Z100" s="320"/>
      <c r="AA100" s="320"/>
      <c r="AB100" s="320"/>
      <c r="AC100" s="320"/>
      <c r="AD100" s="320"/>
      <c r="AE100" s="320"/>
      <c r="AF100" s="320"/>
      <c r="AG100" s="295">
        <f>'06-bleskozvod'!F33</f>
        <v>0</v>
      </c>
      <c r="AH100" s="296"/>
      <c r="AI100" s="296"/>
      <c r="AJ100" s="296"/>
      <c r="AK100" s="296"/>
      <c r="AL100" s="296"/>
      <c r="AM100" s="296"/>
      <c r="AN100" s="295">
        <f t="shared" si="1"/>
        <v>0</v>
      </c>
      <c r="AO100" s="296"/>
      <c r="AP100" s="296"/>
      <c r="AQ100" s="71" t="s">
        <v>74</v>
      </c>
      <c r="AR100" s="68"/>
      <c r="AS100" s="77">
        <v>0</v>
      </c>
      <c r="AT100" s="78">
        <f t="shared" si="0"/>
        <v>0</v>
      </c>
      <c r="AU100" s="79">
        <f>'04 - Ostatné'!P126</f>
        <v>185.00070629999999</v>
      </c>
      <c r="AV100" s="78">
        <f>'04 - Ostatné'!J33</f>
        <v>0</v>
      </c>
      <c r="AW100" s="78">
        <f>'04 - Ostatné'!J34</f>
        <v>0</v>
      </c>
      <c r="AX100" s="78">
        <f>'04 - Ostatné'!J35</f>
        <v>0</v>
      </c>
      <c r="AY100" s="78">
        <f>'04 - Ostatné'!J36</f>
        <v>0</v>
      </c>
      <c r="AZ100" s="78">
        <f>'04 - Ostatné'!F33</f>
        <v>0</v>
      </c>
      <c r="BA100" s="78">
        <f>'04 - Ostatné'!F34</f>
        <v>0</v>
      </c>
      <c r="BB100" s="78">
        <f>'04 - Ostatné'!F35</f>
        <v>0</v>
      </c>
      <c r="BC100" s="78">
        <f>'04 - Ostatné'!F36</f>
        <v>0</v>
      </c>
      <c r="BD100" s="80">
        <f>'04 - Ostatné'!F37</f>
        <v>0</v>
      </c>
      <c r="BT100" s="76" t="s">
        <v>75</v>
      </c>
      <c r="BV100" s="76" t="s">
        <v>69</v>
      </c>
      <c r="BW100" s="76" t="s">
        <v>85</v>
      </c>
      <c r="BX100" s="76" t="s">
        <v>4</v>
      </c>
      <c r="CL100" s="76" t="s">
        <v>1</v>
      </c>
      <c r="CM100" s="76" t="s">
        <v>67</v>
      </c>
    </row>
    <row r="101" spans="1:91" s="1" customFormat="1" ht="30" customHeight="1">
      <c r="B101" s="25"/>
      <c r="AR101" s="25"/>
    </row>
    <row r="102" spans="1:91" s="1" customFormat="1" ht="7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25"/>
    </row>
  </sheetData>
  <mergeCells count="61">
    <mergeCell ref="D100:H100"/>
    <mergeCell ref="J100:AF100"/>
    <mergeCell ref="D98:H98"/>
    <mergeCell ref="J98:AF98"/>
    <mergeCell ref="AG98:AM98"/>
    <mergeCell ref="D99:H99"/>
    <mergeCell ref="J99:AF99"/>
    <mergeCell ref="AG99:AM99"/>
    <mergeCell ref="D95:H95"/>
    <mergeCell ref="J95:AF95"/>
    <mergeCell ref="D96:H96"/>
    <mergeCell ref="J96:AF96"/>
    <mergeCell ref="D97:H97"/>
    <mergeCell ref="J97:AF97"/>
    <mergeCell ref="X35:AB35"/>
    <mergeCell ref="AK35:AO35"/>
    <mergeCell ref="C92:G92"/>
    <mergeCell ref="L85:AO85"/>
    <mergeCell ref="AM87:AN87"/>
    <mergeCell ref="I92:AF92"/>
    <mergeCell ref="AG92:AM9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E14:AJ14"/>
    <mergeCell ref="AN96:AP96"/>
    <mergeCell ref="AG96:AM96"/>
    <mergeCell ref="AN97:AP97"/>
    <mergeCell ref="AG97:AM97"/>
    <mergeCell ref="AN100:AP100"/>
    <mergeCell ref="AG100:AM100"/>
    <mergeCell ref="AN98:AP98"/>
    <mergeCell ref="AN99:AP99"/>
    <mergeCell ref="AS89:AT91"/>
    <mergeCell ref="AM89:AP89"/>
    <mergeCell ref="AM90:AP90"/>
    <mergeCell ref="AN92:AP92"/>
    <mergeCell ref="AN95:AP95"/>
    <mergeCell ref="AG95:AM95"/>
    <mergeCell ref="AG94:AM94"/>
    <mergeCell ref="AN94:AP94"/>
  </mergeCells>
  <hyperlinks>
    <hyperlink ref="A95" location="'01 - Zateplenie obvodovéh...'!C2" display="/" xr:uid="{00000000-0004-0000-0000-000000000000}"/>
    <hyperlink ref="A96" location="'02 - Zateplenie strešného...'!C2" display="/" xr:uid="{00000000-0004-0000-0000-000001000000}"/>
    <hyperlink ref="A97" location="'03 - Výmena výplní otvorov'!C2" display="/" xr:uid="{00000000-0004-0000-0000-000002000000}"/>
    <hyperlink ref="A100" location="'04 - Ostatné'!C2" display="/" xr:uid="{00000000-0004-0000-0000-000003000000}"/>
    <hyperlink ref="A98" location="'04 - Ostatné'!C2" display="/" xr:uid="{39AE39BB-F3AD-47F4-920B-42C0F40A6CA0}"/>
    <hyperlink ref="A99" location="'04 - Ostatné'!C2" display="/" xr:uid="{035DE818-7E40-4452-AB29-ABE2760891FA}"/>
  </hyperlinks>
  <pageMargins left="0.39370078740157483" right="0.39370078740157483" top="0.39370078740157483" bottom="0.39370078740157483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9"/>
  <sheetViews>
    <sheetView showGridLines="0" topLeftCell="A137" workbookViewId="0">
      <selection activeCell="I148" sqref="I148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7" customHeight="1">
      <c r="L2" s="302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76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5" customHeight="1">
      <c r="B4" s="16"/>
      <c r="D4" s="17" t="s">
        <v>86</v>
      </c>
      <c r="L4" s="16"/>
      <c r="M4" s="82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2" t="str">
        <f>'Rekapitulácia stavby'!K6</f>
        <v>Zníženie energetickej náročnosti objektov spoločnosti HERN s.r.o. Námestovo - SO 802</v>
      </c>
      <c r="F7" s="323"/>
      <c r="G7" s="323"/>
      <c r="H7" s="323"/>
      <c r="L7" s="16"/>
    </row>
    <row r="8" spans="1:46" s="1" customFormat="1" ht="12" customHeight="1">
      <c r="B8" s="25"/>
      <c r="D8" s="22" t="s">
        <v>87</v>
      </c>
      <c r="L8" s="25"/>
    </row>
    <row r="9" spans="1:46" s="1" customFormat="1" ht="37" customHeight="1">
      <c r="B9" s="25"/>
      <c r="E9" s="316" t="s">
        <v>88</v>
      </c>
      <c r="F9" s="324"/>
      <c r="G9" s="324"/>
      <c r="H9" s="324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4" t="s">
        <v>674</v>
      </c>
      <c r="L17" s="25"/>
    </row>
    <row r="18" spans="2:12" s="1" customFormat="1" ht="18" customHeight="1">
      <c r="B18" s="25"/>
      <c r="E18" s="325" t="s">
        <v>674</v>
      </c>
      <c r="F18" s="325"/>
      <c r="G18" s="325"/>
      <c r="I18" s="22" t="s">
        <v>21</v>
      </c>
      <c r="J18" s="284" t="s">
        <v>674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675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3"/>
      <c r="E27" s="303" t="s">
        <v>1</v>
      </c>
      <c r="F27" s="303"/>
      <c r="G27" s="303"/>
      <c r="H27" s="303"/>
      <c r="L27" s="83"/>
    </row>
    <row r="28" spans="2:12" s="1" customFormat="1" ht="7" customHeight="1">
      <c r="B28" s="25"/>
      <c r="L28" s="25"/>
    </row>
    <row r="29" spans="2:12" s="1" customFormat="1" ht="7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4" t="s">
        <v>27</v>
      </c>
      <c r="J30" s="59">
        <f>ROUND(J120, 2)</f>
        <v>0</v>
      </c>
      <c r="L30" s="25"/>
    </row>
    <row r="31" spans="2:12" s="1" customFormat="1" ht="7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85" t="s">
        <v>31</v>
      </c>
      <c r="E33" s="22" t="s">
        <v>32</v>
      </c>
      <c r="F33" s="86">
        <f>ROUND((SUM(BE120:BE148)),  2)</f>
        <v>0</v>
      </c>
      <c r="I33" s="87">
        <v>0.2</v>
      </c>
      <c r="J33" s="86">
        <f>ROUND(((SUM(BE120:BE148))*I33),  2)</f>
        <v>0</v>
      </c>
      <c r="L33" s="25"/>
    </row>
    <row r="34" spans="2:12" s="1" customFormat="1" ht="14.5" customHeight="1">
      <c r="B34" s="25"/>
      <c r="E34" s="22" t="s">
        <v>33</v>
      </c>
      <c r="F34" s="86">
        <f>ROUND((SUM(BF120:BF148)),  2)</f>
        <v>0</v>
      </c>
      <c r="I34" s="87">
        <v>0.2</v>
      </c>
      <c r="J34" s="86">
        <f>ROUND(((SUM(BF120:BF148))*I34),  2)</f>
        <v>0</v>
      </c>
      <c r="L34" s="25"/>
    </row>
    <row r="35" spans="2:12" s="1" customFormat="1" ht="14.5" hidden="1" customHeight="1">
      <c r="B35" s="25"/>
      <c r="E35" s="22" t="s">
        <v>34</v>
      </c>
      <c r="F35" s="86">
        <f>ROUND((SUM(BG120:BG148)),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>
      <c r="B36" s="25"/>
      <c r="E36" s="22" t="s">
        <v>35</v>
      </c>
      <c r="F36" s="86">
        <f>ROUND((SUM(BH120:BH148)),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>
      <c r="B37" s="25"/>
      <c r="E37" s="22" t="s">
        <v>36</v>
      </c>
      <c r="F37" s="86">
        <f>ROUND((SUM(BI120:BI148)),  2)</f>
        <v>0</v>
      </c>
      <c r="I37" s="87">
        <v>0</v>
      </c>
      <c r="J37" s="86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8"/>
      <c r="D39" s="89" t="s">
        <v>37</v>
      </c>
      <c r="E39" s="50"/>
      <c r="F39" s="50"/>
      <c r="G39" s="90" t="s">
        <v>38</v>
      </c>
      <c r="H39" s="91" t="s">
        <v>39</v>
      </c>
      <c r="I39" s="50"/>
      <c r="J39" s="92">
        <f>SUM(J30:J37)</f>
        <v>0</v>
      </c>
      <c r="K39" s="93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42</v>
      </c>
      <c r="E61" s="27"/>
      <c r="F61" s="94" t="s">
        <v>43</v>
      </c>
      <c r="G61" s="36" t="s">
        <v>42</v>
      </c>
      <c r="H61" s="27"/>
      <c r="I61" s="27"/>
      <c r="J61" s="95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42</v>
      </c>
      <c r="E76" s="27"/>
      <c r="F76" s="94" t="s">
        <v>43</v>
      </c>
      <c r="G76" s="36" t="s">
        <v>42</v>
      </c>
      <c r="H76" s="27"/>
      <c r="I76" s="27"/>
      <c r="J76" s="95" t="s">
        <v>43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89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2" t="str">
        <f>E7</f>
        <v>Zníženie energetickej náročnosti objektov spoločnosti HERN s.r.o. Námestovo - SO 802</v>
      </c>
      <c r="F85" s="323"/>
      <c r="G85" s="323"/>
      <c r="H85" s="323"/>
      <c r="L85" s="25"/>
    </row>
    <row r="86" spans="2:47" s="1" customFormat="1" ht="12" customHeight="1">
      <c r="B86" s="25"/>
      <c r="C86" s="22" t="s">
        <v>87</v>
      </c>
      <c r="L86" s="25"/>
    </row>
    <row r="87" spans="2:47" s="1" customFormat="1" ht="16.5" customHeight="1">
      <c r="B87" s="25"/>
      <c r="E87" s="316" t="str">
        <f>E9</f>
        <v>01 - Zateplenie obvodového plášťa</v>
      </c>
      <c r="F87" s="324"/>
      <c r="G87" s="324"/>
      <c r="H87" s="324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28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>Ing.Tibor Petrík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25</v>
      </c>
      <c r="J92" s="23" t="str">
        <f>E24</f>
        <v/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8" t="s">
        <v>92</v>
      </c>
      <c r="J96" s="59">
        <f>J120</f>
        <v>0</v>
      </c>
      <c r="L96" s="25"/>
      <c r="AU96" s="13" t="s">
        <v>93</v>
      </c>
    </row>
    <row r="97" spans="2:12" s="8" customFormat="1" ht="2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9" customFormat="1" ht="19.899999999999999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J122</f>
        <v>0</v>
      </c>
      <c r="L98" s="103"/>
    </row>
    <row r="99" spans="2:12" s="9" customFormat="1" ht="19.899999999999999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J135</f>
        <v>0</v>
      </c>
      <c r="L99" s="103"/>
    </row>
    <row r="100" spans="2:12" s="9" customFormat="1" ht="19.899999999999999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J147</f>
        <v>0</v>
      </c>
      <c r="L100" s="103"/>
    </row>
    <row r="101" spans="2:12" s="1" customFormat="1" ht="21.75" customHeight="1">
      <c r="B101" s="25"/>
      <c r="L101" s="25"/>
    </row>
    <row r="102" spans="2:12" s="1" customFormat="1" ht="7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7" customHeight="1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5" customHeight="1">
      <c r="B107" s="25"/>
      <c r="C107" s="17" t="s">
        <v>98</v>
      </c>
      <c r="L107" s="25"/>
    </row>
    <row r="108" spans="2:12" s="1" customFormat="1" ht="7" customHeight="1">
      <c r="B108" s="25"/>
      <c r="L108" s="25"/>
    </row>
    <row r="109" spans="2:12" s="1" customFormat="1" ht="12" customHeight="1">
      <c r="B109" s="25"/>
      <c r="C109" s="22" t="s">
        <v>12</v>
      </c>
      <c r="L109" s="25"/>
    </row>
    <row r="110" spans="2:12" s="1" customFormat="1" ht="16.5" customHeight="1">
      <c r="B110" s="25"/>
      <c r="E110" s="322" t="str">
        <f>E7</f>
        <v>Zníženie energetickej náročnosti objektov spoločnosti HERN s.r.o. Námestovo - SO 802</v>
      </c>
      <c r="F110" s="323"/>
      <c r="G110" s="323"/>
      <c r="H110" s="323"/>
      <c r="L110" s="25"/>
    </row>
    <row r="111" spans="2:12" s="1" customFormat="1" ht="12" customHeight="1">
      <c r="B111" s="25"/>
      <c r="C111" s="22" t="s">
        <v>87</v>
      </c>
      <c r="L111" s="25"/>
    </row>
    <row r="112" spans="2:12" s="1" customFormat="1" ht="16.5" customHeight="1">
      <c r="B112" s="25"/>
      <c r="E112" s="316" t="str">
        <f>E9</f>
        <v>01 - Zateplenie obvodového plášťa</v>
      </c>
      <c r="F112" s="324"/>
      <c r="G112" s="324"/>
      <c r="H112" s="324"/>
      <c r="L112" s="25"/>
    </row>
    <row r="113" spans="2:65" s="1" customFormat="1" ht="7" customHeight="1">
      <c r="B113" s="25"/>
      <c r="L113" s="25"/>
    </row>
    <row r="114" spans="2:65" s="1" customFormat="1" ht="12" customHeight="1">
      <c r="B114" s="25"/>
      <c r="C114" s="22" t="s">
        <v>15</v>
      </c>
      <c r="F114" s="20" t="str">
        <f>F12</f>
        <v>Námestovo</v>
      </c>
      <c r="I114" s="22" t="s">
        <v>17</v>
      </c>
      <c r="J114" s="45" t="str">
        <f>IF(J12="","",J12)</f>
        <v/>
      </c>
      <c r="L114" s="25"/>
    </row>
    <row r="115" spans="2:65" s="1" customFormat="1" ht="7" customHeight="1">
      <c r="B115" s="25"/>
      <c r="L115" s="25"/>
    </row>
    <row r="116" spans="2:65" s="1" customFormat="1" ht="28" customHeight="1">
      <c r="B116" s="25"/>
      <c r="C116" s="22" t="s">
        <v>18</v>
      </c>
      <c r="F116" s="20" t="str">
        <f>E15</f>
        <v>HERN, s.r.o. Námestovo</v>
      </c>
      <c r="I116" s="22" t="s">
        <v>23</v>
      </c>
      <c r="J116" s="23" t="str">
        <f>E21</f>
        <v>Ing.Tibor Petrík</v>
      </c>
      <c r="L116" s="25"/>
    </row>
    <row r="117" spans="2:65" s="1" customFormat="1" ht="15.25" customHeight="1">
      <c r="B117" s="25"/>
      <c r="C117" s="22" t="s">
        <v>22</v>
      </c>
      <c r="F117" s="20" t="str">
        <f>IF(E18="","",E18)</f>
        <v>Vyplň údaj</v>
      </c>
      <c r="I117" s="22" t="s">
        <v>25</v>
      </c>
      <c r="J117" s="23" t="str">
        <f>E24</f>
        <v/>
      </c>
      <c r="L117" s="25"/>
    </row>
    <row r="118" spans="2:65" s="1" customFormat="1" ht="10.4" customHeight="1">
      <c r="B118" s="25"/>
      <c r="L118" s="25"/>
    </row>
    <row r="119" spans="2:65" s="10" customFormat="1" ht="29.25" customHeight="1">
      <c r="B119" s="107"/>
      <c r="C119" s="108" t="s">
        <v>99</v>
      </c>
      <c r="D119" s="109" t="s">
        <v>52</v>
      </c>
      <c r="E119" s="109" t="s">
        <v>48</v>
      </c>
      <c r="F119" s="109" t="s">
        <v>49</v>
      </c>
      <c r="G119" s="109" t="s">
        <v>100</v>
      </c>
      <c r="H119" s="109" t="s">
        <v>101</v>
      </c>
      <c r="I119" s="109" t="s">
        <v>102</v>
      </c>
      <c r="J119" s="110" t="s">
        <v>91</v>
      </c>
      <c r="K119" s="111" t="s">
        <v>103</v>
      </c>
      <c r="L119" s="107"/>
      <c r="M119" s="52" t="s">
        <v>1</v>
      </c>
      <c r="N119" s="53" t="s">
        <v>31</v>
      </c>
      <c r="O119" s="53" t="s">
        <v>104</v>
      </c>
      <c r="P119" s="53" t="s">
        <v>105</v>
      </c>
      <c r="Q119" s="53" t="s">
        <v>106</v>
      </c>
      <c r="R119" s="53" t="s">
        <v>107</v>
      </c>
      <c r="S119" s="53" t="s">
        <v>108</v>
      </c>
      <c r="T119" s="54" t="s">
        <v>109</v>
      </c>
    </row>
    <row r="120" spans="2:65" s="1" customFormat="1" ht="22.9" customHeight="1">
      <c r="B120" s="25"/>
      <c r="C120" s="57" t="s">
        <v>92</v>
      </c>
      <c r="J120" s="112">
        <f>BK120</f>
        <v>0</v>
      </c>
      <c r="L120" s="25"/>
      <c r="M120" s="55"/>
      <c r="N120" s="46"/>
      <c r="O120" s="46"/>
      <c r="P120" s="113">
        <f>P121</f>
        <v>726.90410449000001</v>
      </c>
      <c r="Q120" s="46"/>
      <c r="R120" s="113">
        <f>R121</f>
        <v>22.395425345</v>
      </c>
      <c r="S120" s="46"/>
      <c r="T120" s="114">
        <f>T121</f>
        <v>0</v>
      </c>
      <c r="AT120" s="13" t="s">
        <v>66</v>
      </c>
      <c r="AU120" s="13" t="s">
        <v>93</v>
      </c>
      <c r="BK120" s="115">
        <f>BK121</f>
        <v>0</v>
      </c>
    </row>
    <row r="121" spans="2:65" s="11" customFormat="1" ht="25.9" customHeight="1">
      <c r="B121" s="116"/>
      <c r="D121" s="117" t="s">
        <v>66</v>
      </c>
      <c r="E121" s="118" t="s">
        <v>110</v>
      </c>
      <c r="F121" s="118" t="s">
        <v>111</v>
      </c>
      <c r="J121" s="119">
        <f>BK121</f>
        <v>0</v>
      </c>
      <c r="L121" s="116"/>
      <c r="M121" s="120"/>
      <c r="N121" s="121"/>
      <c r="O121" s="121"/>
      <c r="P121" s="122">
        <f>P122+P135+P147</f>
        <v>726.90410449000001</v>
      </c>
      <c r="Q121" s="121"/>
      <c r="R121" s="122">
        <f>R122+R135+R147</f>
        <v>22.395425345</v>
      </c>
      <c r="S121" s="121"/>
      <c r="T121" s="123">
        <f>T122+T135+T147</f>
        <v>0</v>
      </c>
      <c r="AR121" s="117" t="s">
        <v>75</v>
      </c>
      <c r="AT121" s="124" t="s">
        <v>66</v>
      </c>
      <c r="AU121" s="124" t="s">
        <v>67</v>
      </c>
      <c r="AY121" s="117" t="s">
        <v>112</v>
      </c>
      <c r="BK121" s="125">
        <f>BK122+BK135+BK147</f>
        <v>0</v>
      </c>
    </row>
    <row r="122" spans="2:65" s="11" customFormat="1" ht="22.9" customHeight="1">
      <c r="B122" s="116"/>
      <c r="D122" s="117" t="s">
        <v>66</v>
      </c>
      <c r="E122" s="126" t="s">
        <v>113</v>
      </c>
      <c r="F122" s="126" t="s">
        <v>114</v>
      </c>
      <c r="J122" s="127">
        <f>BK122</f>
        <v>0</v>
      </c>
      <c r="L122" s="116"/>
      <c r="M122" s="120"/>
      <c r="N122" s="121"/>
      <c r="O122" s="121"/>
      <c r="P122" s="122">
        <f>SUM(P123:P134)</f>
        <v>547.87631249000003</v>
      </c>
      <c r="Q122" s="121"/>
      <c r="R122" s="122">
        <f>SUM(R123:R134)</f>
        <v>12.876283884999999</v>
      </c>
      <c r="S122" s="121"/>
      <c r="T122" s="123">
        <f>SUM(T123:T134)</f>
        <v>0</v>
      </c>
      <c r="AR122" s="117" t="s">
        <v>75</v>
      </c>
      <c r="AT122" s="124" t="s">
        <v>66</v>
      </c>
      <c r="AU122" s="124" t="s">
        <v>75</v>
      </c>
      <c r="AY122" s="117" t="s">
        <v>112</v>
      </c>
      <c r="BK122" s="125">
        <f>SUM(BK123:BK134)</f>
        <v>0</v>
      </c>
    </row>
    <row r="123" spans="2:65" s="1" customFormat="1" ht="36" customHeight="1">
      <c r="B123" s="128"/>
      <c r="C123" s="129" t="s">
        <v>75</v>
      </c>
      <c r="D123" s="129" t="s">
        <v>115</v>
      </c>
      <c r="E123" s="130" t="s">
        <v>116</v>
      </c>
      <c r="F123" s="131" t="s">
        <v>117</v>
      </c>
      <c r="G123" s="132" t="s">
        <v>118</v>
      </c>
      <c r="H123" s="133">
        <v>70.944999999999993</v>
      </c>
      <c r="I123" s="134"/>
      <c r="J123" s="134">
        <f t="shared" ref="J123:J134" si="0">ROUND(I123*H123,2)</f>
        <v>0</v>
      </c>
      <c r="K123" s="131" t="s">
        <v>119</v>
      </c>
      <c r="L123" s="25"/>
      <c r="M123" s="135" t="s">
        <v>1</v>
      </c>
      <c r="N123" s="136" t="s">
        <v>33</v>
      </c>
      <c r="O123" s="137">
        <v>8.2000000000000003E-2</v>
      </c>
      <c r="P123" s="137">
        <f t="shared" ref="P123:P134" si="1">O123*H123</f>
        <v>5.8174899999999994</v>
      </c>
      <c r="Q123" s="137">
        <v>1.9000000000000001E-4</v>
      </c>
      <c r="R123" s="137">
        <f t="shared" ref="R123:R134" si="2">Q123*H123</f>
        <v>1.347955E-2</v>
      </c>
      <c r="S123" s="137">
        <v>0</v>
      </c>
      <c r="T123" s="138">
        <f t="shared" ref="T123:T134" si="3">S123*H123</f>
        <v>0</v>
      </c>
      <c r="AR123" s="139" t="s">
        <v>120</v>
      </c>
      <c r="AT123" s="139" t="s">
        <v>115</v>
      </c>
      <c r="AU123" s="139" t="s">
        <v>121</v>
      </c>
      <c r="AY123" s="13" t="s">
        <v>112</v>
      </c>
      <c r="BE123" s="140">
        <f t="shared" ref="BE123:BE134" si="4">IF(N123="základná",J123,0)</f>
        <v>0</v>
      </c>
      <c r="BF123" s="140">
        <f t="shared" ref="BF123:BF134" si="5">IF(N123="znížená",J123,0)</f>
        <v>0</v>
      </c>
      <c r="BG123" s="140">
        <f t="shared" ref="BG123:BG134" si="6">IF(N123="zákl. prenesená",J123,0)</f>
        <v>0</v>
      </c>
      <c r="BH123" s="140">
        <f t="shared" ref="BH123:BH134" si="7">IF(N123="zníž. prenesená",J123,0)</f>
        <v>0</v>
      </c>
      <c r="BI123" s="140">
        <f t="shared" ref="BI123:BI134" si="8">IF(N123="nulová",J123,0)</f>
        <v>0</v>
      </c>
      <c r="BJ123" s="13" t="s">
        <v>121</v>
      </c>
      <c r="BK123" s="140">
        <f t="shared" ref="BK123:BK134" si="9">ROUND(I123*H123,2)</f>
        <v>0</v>
      </c>
      <c r="BL123" s="13" t="s">
        <v>120</v>
      </c>
      <c r="BM123" s="139" t="s">
        <v>122</v>
      </c>
    </row>
    <row r="124" spans="2:65" s="1" customFormat="1" ht="24" customHeight="1">
      <c r="B124" s="128"/>
      <c r="C124" s="129" t="s">
        <v>121</v>
      </c>
      <c r="D124" s="129" t="s">
        <v>115</v>
      </c>
      <c r="E124" s="130" t="s">
        <v>617</v>
      </c>
      <c r="F124" s="131" t="s">
        <v>618</v>
      </c>
      <c r="G124" s="132" t="s">
        <v>118</v>
      </c>
      <c r="H124" s="133">
        <v>122.804</v>
      </c>
      <c r="I124" s="134"/>
      <c r="J124" s="134">
        <f t="shared" si="0"/>
        <v>0</v>
      </c>
      <c r="K124" s="131" t="s">
        <v>123</v>
      </c>
      <c r="L124" s="25"/>
      <c r="M124" s="135" t="s">
        <v>1</v>
      </c>
      <c r="N124" s="136" t="s">
        <v>33</v>
      </c>
      <c r="O124" s="137">
        <v>0.43</v>
      </c>
      <c r="P124" s="137">
        <f t="shared" si="1"/>
        <v>52.805720000000001</v>
      </c>
      <c r="Q124" s="137">
        <v>1.8749999999999999E-2</v>
      </c>
      <c r="R124" s="137">
        <f t="shared" si="2"/>
        <v>2.302575</v>
      </c>
      <c r="S124" s="137">
        <v>0</v>
      </c>
      <c r="T124" s="138">
        <f t="shared" si="3"/>
        <v>0</v>
      </c>
      <c r="AR124" s="139" t="s">
        <v>120</v>
      </c>
      <c r="AT124" s="139" t="s">
        <v>115</v>
      </c>
      <c r="AU124" s="139" t="s">
        <v>121</v>
      </c>
      <c r="AY124" s="13" t="s">
        <v>112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121</v>
      </c>
      <c r="BK124" s="140">
        <f t="shared" si="9"/>
        <v>0</v>
      </c>
      <c r="BL124" s="13" t="s">
        <v>120</v>
      </c>
      <c r="BM124" s="139" t="s">
        <v>124</v>
      </c>
    </row>
    <row r="125" spans="2:65" s="1" customFormat="1" ht="16.5" customHeight="1">
      <c r="B125" s="128"/>
      <c r="C125" s="129" t="s">
        <v>125</v>
      </c>
      <c r="D125" s="129" t="s">
        <v>115</v>
      </c>
      <c r="E125" s="130" t="s">
        <v>126</v>
      </c>
      <c r="F125" s="131" t="s">
        <v>127</v>
      </c>
      <c r="G125" s="132" t="s">
        <v>118</v>
      </c>
      <c r="H125" s="133">
        <v>269.21800000000002</v>
      </c>
      <c r="I125" s="134"/>
      <c r="J125" s="134">
        <f t="shared" si="0"/>
        <v>0</v>
      </c>
      <c r="K125" s="131" t="s">
        <v>128</v>
      </c>
      <c r="L125" s="25"/>
      <c r="M125" s="135" t="s">
        <v>1</v>
      </c>
      <c r="N125" s="136" t="s">
        <v>33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120</v>
      </c>
      <c r="AT125" s="139" t="s">
        <v>115</v>
      </c>
      <c r="AU125" s="139" t="s">
        <v>121</v>
      </c>
      <c r="AY125" s="13" t="s">
        <v>112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121</v>
      </c>
      <c r="BK125" s="140">
        <f t="shared" si="9"/>
        <v>0</v>
      </c>
      <c r="BL125" s="13" t="s">
        <v>120</v>
      </c>
      <c r="BM125" s="139" t="s">
        <v>129</v>
      </c>
    </row>
    <row r="126" spans="2:65" s="1" customFormat="1" ht="24" customHeight="1">
      <c r="B126" s="128"/>
      <c r="C126" s="129" t="s">
        <v>120</v>
      </c>
      <c r="D126" s="129" t="s">
        <v>115</v>
      </c>
      <c r="E126" s="130" t="s">
        <v>130</v>
      </c>
      <c r="F126" s="131" t="s">
        <v>131</v>
      </c>
      <c r="G126" s="132" t="s">
        <v>118</v>
      </c>
      <c r="H126" s="133">
        <v>269.21800000000002</v>
      </c>
      <c r="I126" s="134"/>
      <c r="J126" s="134">
        <f t="shared" si="0"/>
        <v>0</v>
      </c>
      <c r="K126" s="131" t="s">
        <v>1</v>
      </c>
      <c r="L126" s="25"/>
      <c r="M126" s="135" t="s">
        <v>1</v>
      </c>
      <c r="N126" s="136" t="s">
        <v>33</v>
      </c>
      <c r="O126" s="137">
        <v>0.378</v>
      </c>
      <c r="P126" s="137">
        <f t="shared" si="1"/>
        <v>101.76440400000001</v>
      </c>
      <c r="Q126" s="137">
        <v>3.7799999999999999E-3</v>
      </c>
      <c r="R126" s="137">
        <f t="shared" si="2"/>
        <v>1.01764404</v>
      </c>
      <c r="S126" s="137">
        <v>0</v>
      </c>
      <c r="T126" s="138">
        <f t="shared" si="3"/>
        <v>0</v>
      </c>
      <c r="AR126" s="139" t="s">
        <v>120</v>
      </c>
      <c r="AT126" s="139" t="s">
        <v>115</v>
      </c>
      <c r="AU126" s="139" t="s">
        <v>121</v>
      </c>
      <c r="AY126" s="13" t="s">
        <v>112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121</v>
      </c>
      <c r="BK126" s="140">
        <f t="shared" si="9"/>
        <v>0</v>
      </c>
      <c r="BL126" s="13" t="s">
        <v>120</v>
      </c>
      <c r="BM126" s="139" t="s">
        <v>132</v>
      </c>
    </row>
    <row r="127" spans="2:65" s="1" customFormat="1" ht="24" customHeight="1">
      <c r="B127" s="128"/>
      <c r="C127" s="129" t="s">
        <v>133</v>
      </c>
      <c r="D127" s="129" t="s">
        <v>115</v>
      </c>
      <c r="E127" s="130" t="s">
        <v>134</v>
      </c>
      <c r="F127" s="131" t="s">
        <v>135</v>
      </c>
      <c r="G127" s="132" t="s">
        <v>118</v>
      </c>
      <c r="H127" s="133">
        <v>37.790999999999997</v>
      </c>
      <c r="I127" s="134"/>
      <c r="J127" s="134">
        <f t="shared" si="0"/>
        <v>0</v>
      </c>
      <c r="K127" s="131" t="s">
        <v>123</v>
      </c>
      <c r="L127" s="25"/>
      <c r="M127" s="135" t="s">
        <v>1</v>
      </c>
      <c r="N127" s="136" t="s">
        <v>33</v>
      </c>
      <c r="O127" s="137">
        <v>0.40799999999999997</v>
      </c>
      <c r="P127" s="137">
        <f t="shared" si="1"/>
        <v>15.418727999999998</v>
      </c>
      <c r="Q127" s="137">
        <v>5.1799999999999997E-3</v>
      </c>
      <c r="R127" s="137">
        <f t="shared" si="2"/>
        <v>0.19575737999999998</v>
      </c>
      <c r="S127" s="137">
        <v>0</v>
      </c>
      <c r="T127" s="138">
        <f t="shared" si="3"/>
        <v>0</v>
      </c>
      <c r="AR127" s="139" t="s">
        <v>120</v>
      </c>
      <c r="AT127" s="139" t="s">
        <v>115</v>
      </c>
      <c r="AU127" s="139" t="s">
        <v>121</v>
      </c>
      <c r="AY127" s="13" t="s">
        <v>112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121</v>
      </c>
      <c r="BK127" s="140">
        <f t="shared" si="9"/>
        <v>0</v>
      </c>
      <c r="BL127" s="13" t="s">
        <v>120</v>
      </c>
      <c r="BM127" s="139" t="s">
        <v>136</v>
      </c>
    </row>
    <row r="128" spans="2:65" s="1" customFormat="1" ht="24" customHeight="1">
      <c r="B128" s="128"/>
      <c r="C128" s="129" t="s">
        <v>113</v>
      </c>
      <c r="D128" s="129" t="s">
        <v>115</v>
      </c>
      <c r="E128" s="130" t="s">
        <v>137</v>
      </c>
      <c r="F128" s="131" t="s">
        <v>138</v>
      </c>
      <c r="G128" s="132" t="s">
        <v>118</v>
      </c>
      <c r="H128" s="133">
        <v>119.078</v>
      </c>
      <c r="I128" s="134"/>
      <c r="J128" s="134">
        <f t="shared" si="0"/>
        <v>0</v>
      </c>
      <c r="K128" s="131" t="s">
        <v>119</v>
      </c>
      <c r="L128" s="25"/>
      <c r="M128" s="135" t="s">
        <v>1</v>
      </c>
      <c r="N128" s="136" t="s">
        <v>33</v>
      </c>
      <c r="O128" s="137">
        <v>0.11118</v>
      </c>
      <c r="P128" s="137">
        <f t="shared" si="1"/>
        <v>13.239092040000001</v>
      </c>
      <c r="Q128" s="137">
        <v>4.15E-3</v>
      </c>
      <c r="R128" s="137">
        <f t="shared" si="2"/>
        <v>0.49417369999999999</v>
      </c>
      <c r="S128" s="137">
        <v>0</v>
      </c>
      <c r="T128" s="138">
        <f t="shared" si="3"/>
        <v>0</v>
      </c>
      <c r="AR128" s="139" t="s">
        <v>120</v>
      </c>
      <c r="AT128" s="139" t="s">
        <v>115</v>
      </c>
      <c r="AU128" s="139" t="s">
        <v>121</v>
      </c>
      <c r="AY128" s="13" t="s">
        <v>112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121</v>
      </c>
      <c r="BK128" s="140">
        <f t="shared" si="9"/>
        <v>0</v>
      </c>
      <c r="BL128" s="13" t="s">
        <v>120</v>
      </c>
      <c r="BM128" s="139" t="s">
        <v>139</v>
      </c>
    </row>
    <row r="129" spans="2:65" s="1" customFormat="1" ht="16.5" customHeight="1">
      <c r="B129" s="128"/>
      <c r="C129" s="129" t="s">
        <v>140</v>
      </c>
      <c r="D129" s="129" t="s">
        <v>115</v>
      </c>
      <c r="E129" s="130" t="s">
        <v>141</v>
      </c>
      <c r="F129" s="131" t="s">
        <v>142</v>
      </c>
      <c r="G129" s="132" t="s">
        <v>118</v>
      </c>
      <c r="H129" s="133">
        <v>307.00900000000001</v>
      </c>
      <c r="I129" s="134"/>
      <c r="J129" s="134">
        <f t="shared" si="0"/>
        <v>0</v>
      </c>
      <c r="K129" s="131" t="s">
        <v>143</v>
      </c>
      <c r="L129" s="25"/>
      <c r="M129" s="135" t="s">
        <v>1</v>
      </c>
      <c r="N129" s="136" t="s">
        <v>33</v>
      </c>
      <c r="O129" s="137">
        <v>0.19700000000000001</v>
      </c>
      <c r="P129" s="137">
        <f t="shared" si="1"/>
        <v>60.480773000000006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120</v>
      </c>
      <c r="AT129" s="139" t="s">
        <v>115</v>
      </c>
      <c r="AU129" s="139" t="s">
        <v>121</v>
      </c>
      <c r="AY129" s="13" t="s">
        <v>112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121</v>
      </c>
      <c r="BK129" s="140">
        <f t="shared" si="9"/>
        <v>0</v>
      </c>
      <c r="BL129" s="13" t="s">
        <v>120</v>
      </c>
      <c r="BM129" s="139" t="s">
        <v>144</v>
      </c>
    </row>
    <row r="130" spans="2:65" s="1" customFormat="1" ht="24" customHeight="1">
      <c r="B130" s="128"/>
      <c r="C130" s="129">
        <v>8</v>
      </c>
      <c r="D130" s="129" t="s">
        <v>115</v>
      </c>
      <c r="E130" s="130" t="s">
        <v>147</v>
      </c>
      <c r="F130" s="131" t="s">
        <v>148</v>
      </c>
      <c r="G130" s="132" t="s">
        <v>118</v>
      </c>
      <c r="H130" s="133">
        <v>9.5139999999999993</v>
      </c>
      <c r="I130" s="134"/>
      <c r="J130" s="134">
        <f t="shared" si="0"/>
        <v>0</v>
      </c>
      <c r="K130" s="131" t="s">
        <v>119</v>
      </c>
      <c r="L130" s="25"/>
      <c r="M130" s="135" t="s">
        <v>1</v>
      </c>
      <c r="N130" s="136" t="s">
        <v>33</v>
      </c>
      <c r="O130" s="137">
        <v>0.91700000000000004</v>
      </c>
      <c r="P130" s="137">
        <f t="shared" si="1"/>
        <v>8.7243379999999995</v>
      </c>
      <c r="Q130" s="137">
        <v>2.47E-2</v>
      </c>
      <c r="R130" s="137">
        <f t="shared" si="2"/>
        <v>0.23499579999999998</v>
      </c>
      <c r="S130" s="137">
        <v>0</v>
      </c>
      <c r="T130" s="138">
        <f t="shared" si="3"/>
        <v>0</v>
      </c>
      <c r="AR130" s="139" t="s">
        <v>120</v>
      </c>
      <c r="AT130" s="139" t="s">
        <v>115</v>
      </c>
      <c r="AU130" s="139" t="s">
        <v>121</v>
      </c>
      <c r="AY130" s="13" t="s">
        <v>112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121</v>
      </c>
      <c r="BK130" s="140">
        <f t="shared" si="9"/>
        <v>0</v>
      </c>
      <c r="BL130" s="13" t="s">
        <v>120</v>
      </c>
      <c r="BM130" s="139" t="s">
        <v>149</v>
      </c>
    </row>
    <row r="131" spans="2:65" s="1" customFormat="1" ht="24" customHeight="1">
      <c r="B131" s="128"/>
      <c r="C131" s="129">
        <v>9</v>
      </c>
      <c r="D131" s="129" t="s">
        <v>115</v>
      </c>
      <c r="E131" s="130" t="s">
        <v>151</v>
      </c>
      <c r="F131" s="131" t="s">
        <v>152</v>
      </c>
      <c r="G131" s="132" t="s">
        <v>118</v>
      </c>
      <c r="H131" s="133">
        <v>222.49199999999999</v>
      </c>
      <c r="I131" s="134"/>
      <c r="J131" s="134">
        <f t="shared" si="0"/>
        <v>0</v>
      </c>
      <c r="K131" s="131" t="s">
        <v>119</v>
      </c>
      <c r="L131" s="25"/>
      <c r="M131" s="135" t="s">
        <v>1</v>
      </c>
      <c r="N131" s="136" t="s">
        <v>33</v>
      </c>
      <c r="O131" s="137">
        <v>0.92100000000000004</v>
      </c>
      <c r="P131" s="137">
        <f t="shared" si="1"/>
        <v>204.915132</v>
      </c>
      <c r="Q131" s="137">
        <v>3.2739999999999998E-2</v>
      </c>
      <c r="R131" s="137">
        <f t="shared" si="2"/>
        <v>7.2843880799999994</v>
      </c>
      <c r="S131" s="137">
        <v>0</v>
      </c>
      <c r="T131" s="138">
        <f t="shared" si="3"/>
        <v>0</v>
      </c>
      <c r="AR131" s="139" t="s">
        <v>120</v>
      </c>
      <c r="AT131" s="139" t="s">
        <v>115</v>
      </c>
      <c r="AU131" s="139" t="s">
        <v>121</v>
      </c>
      <c r="AY131" s="13" t="s">
        <v>112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121</v>
      </c>
      <c r="BK131" s="140">
        <f t="shared" si="9"/>
        <v>0</v>
      </c>
      <c r="BL131" s="13" t="s">
        <v>120</v>
      </c>
      <c r="BM131" s="139" t="s">
        <v>153</v>
      </c>
    </row>
    <row r="132" spans="2:65" s="1" customFormat="1" ht="36" customHeight="1">
      <c r="B132" s="128"/>
      <c r="C132" s="129">
        <v>10</v>
      </c>
      <c r="D132" s="129" t="s">
        <v>115</v>
      </c>
      <c r="E132" s="130" t="s">
        <v>155</v>
      </c>
      <c r="F132" s="131" t="s">
        <v>156</v>
      </c>
      <c r="G132" s="132" t="s">
        <v>118</v>
      </c>
      <c r="H132" s="133">
        <v>37.212000000000003</v>
      </c>
      <c r="I132" s="134"/>
      <c r="J132" s="134">
        <f t="shared" si="0"/>
        <v>0</v>
      </c>
      <c r="K132" s="131" t="s">
        <v>1</v>
      </c>
      <c r="L132" s="25"/>
      <c r="M132" s="135" t="s">
        <v>1</v>
      </c>
      <c r="N132" s="136" t="s">
        <v>33</v>
      </c>
      <c r="O132" s="137">
        <v>1.3280000000000001</v>
      </c>
      <c r="P132" s="137">
        <f t="shared" si="1"/>
        <v>49.417536000000005</v>
      </c>
      <c r="Q132" s="137">
        <v>1.5879999999999998E-2</v>
      </c>
      <c r="R132" s="137">
        <f t="shared" si="2"/>
        <v>0.59092655999999999</v>
      </c>
      <c r="S132" s="137">
        <v>0</v>
      </c>
      <c r="T132" s="138">
        <f t="shared" si="3"/>
        <v>0</v>
      </c>
      <c r="AR132" s="139" t="s">
        <v>120</v>
      </c>
      <c r="AT132" s="139" t="s">
        <v>115</v>
      </c>
      <c r="AU132" s="139" t="s">
        <v>121</v>
      </c>
      <c r="AY132" s="13" t="s">
        <v>112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121</v>
      </c>
      <c r="BK132" s="140">
        <f t="shared" si="9"/>
        <v>0</v>
      </c>
      <c r="BL132" s="13" t="s">
        <v>120</v>
      </c>
      <c r="BM132" s="139" t="s">
        <v>157</v>
      </c>
    </row>
    <row r="133" spans="2:65" s="1" customFormat="1" ht="24" customHeight="1">
      <c r="B133" s="128"/>
      <c r="C133" s="129">
        <v>11</v>
      </c>
      <c r="D133" s="129" t="s">
        <v>115</v>
      </c>
      <c r="E133" s="130" t="s">
        <v>159</v>
      </c>
      <c r="F133" s="131" t="s">
        <v>160</v>
      </c>
      <c r="G133" s="132" t="s">
        <v>118</v>
      </c>
      <c r="H133" s="133">
        <v>7.3339999999999996</v>
      </c>
      <c r="I133" s="134"/>
      <c r="J133" s="134">
        <f t="shared" si="0"/>
        <v>0</v>
      </c>
      <c r="K133" s="131" t="s">
        <v>119</v>
      </c>
      <c r="L133" s="25"/>
      <c r="M133" s="135" t="s">
        <v>1</v>
      </c>
      <c r="N133" s="136" t="s">
        <v>33</v>
      </c>
      <c r="O133" s="137">
        <v>0.71599999999999997</v>
      </c>
      <c r="P133" s="137">
        <f t="shared" si="1"/>
        <v>5.2511439999999991</v>
      </c>
      <c r="Q133" s="137">
        <v>1.308E-2</v>
      </c>
      <c r="R133" s="137">
        <f t="shared" si="2"/>
        <v>9.5928719999999995E-2</v>
      </c>
      <c r="S133" s="137">
        <v>0</v>
      </c>
      <c r="T133" s="138">
        <f t="shared" si="3"/>
        <v>0</v>
      </c>
      <c r="AR133" s="139" t="s">
        <v>120</v>
      </c>
      <c r="AT133" s="139" t="s">
        <v>115</v>
      </c>
      <c r="AU133" s="139" t="s">
        <v>121</v>
      </c>
      <c r="AY133" s="13" t="s">
        <v>112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0</v>
      </c>
      <c r="BL133" s="13" t="s">
        <v>120</v>
      </c>
      <c r="BM133" s="139" t="s">
        <v>161</v>
      </c>
    </row>
    <row r="134" spans="2:65" s="1" customFormat="1" ht="24" customHeight="1">
      <c r="B134" s="128"/>
      <c r="C134" s="129">
        <v>12</v>
      </c>
      <c r="D134" s="129" t="s">
        <v>115</v>
      </c>
      <c r="E134" s="130" t="s">
        <v>163</v>
      </c>
      <c r="F134" s="131" t="s">
        <v>164</v>
      </c>
      <c r="G134" s="132" t="s">
        <v>118</v>
      </c>
      <c r="H134" s="133">
        <v>37.790999999999997</v>
      </c>
      <c r="I134" s="134"/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33</v>
      </c>
      <c r="O134" s="137">
        <v>0.79495000000000005</v>
      </c>
      <c r="P134" s="137">
        <f t="shared" si="1"/>
        <v>30.04195545</v>
      </c>
      <c r="Q134" s="137">
        <v>1.7104999999999999E-2</v>
      </c>
      <c r="R134" s="137">
        <f t="shared" si="2"/>
        <v>0.64641505499999985</v>
      </c>
      <c r="S134" s="137">
        <v>0</v>
      </c>
      <c r="T134" s="138">
        <f t="shared" si="3"/>
        <v>0</v>
      </c>
      <c r="AR134" s="139" t="s">
        <v>120</v>
      </c>
      <c r="AT134" s="139" t="s">
        <v>115</v>
      </c>
      <c r="AU134" s="139" t="s">
        <v>121</v>
      </c>
      <c r="AY134" s="13" t="s">
        <v>112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0</v>
      </c>
      <c r="BL134" s="13" t="s">
        <v>120</v>
      </c>
      <c r="BM134" s="139" t="s">
        <v>165</v>
      </c>
    </row>
    <row r="135" spans="2:65" s="11" customFormat="1" ht="22.9" customHeight="1">
      <c r="B135" s="116"/>
      <c r="D135" s="117" t="s">
        <v>66</v>
      </c>
      <c r="E135" s="126" t="s">
        <v>146</v>
      </c>
      <c r="F135" s="126" t="s">
        <v>166</v>
      </c>
      <c r="J135" s="127">
        <f>BK135</f>
        <v>0</v>
      </c>
      <c r="L135" s="116"/>
      <c r="M135" s="120"/>
      <c r="N135" s="121"/>
      <c r="O135" s="121"/>
      <c r="P135" s="122">
        <f>SUM(P136:P146)</f>
        <v>148.51122199999998</v>
      </c>
      <c r="Q135" s="121"/>
      <c r="R135" s="122">
        <f>SUM(R136:R146)</f>
        <v>9.5191414600000019</v>
      </c>
      <c r="S135" s="121"/>
      <c r="T135" s="123">
        <f>SUM(T136:T146)</f>
        <v>0</v>
      </c>
      <c r="AR135" s="117" t="s">
        <v>75</v>
      </c>
      <c r="AT135" s="124" t="s">
        <v>66</v>
      </c>
      <c r="AU135" s="124" t="s">
        <v>75</v>
      </c>
      <c r="AY135" s="117" t="s">
        <v>112</v>
      </c>
      <c r="BK135" s="125">
        <f>SUM(BK136:BK146)</f>
        <v>0</v>
      </c>
    </row>
    <row r="136" spans="2:65" s="1" customFormat="1" ht="36" customHeight="1">
      <c r="B136" s="128"/>
      <c r="C136" s="129">
        <v>13</v>
      </c>
      <c r="D136" s="129" t="s">
        <v>115</v>
      </c>
      <c r="E136" s="130" t="s">
        <v>168</v>
      </c>
      <c r="F136" s="131" t="s">
        <v>169</v>
      </c>
      <c r="G136" s="132" t="s">
        <v>118</v>
      </c>
      <c r="H136" s="133">
        <v>190.88200000000001</v>
      </c>
      <c r="I136" s="134"/>
      <c r="J136" s="134">
        <f t="shared" ref="J136:J146" si="10">ROUND(I136*H136,2)</f>
        <v>0</v>
      </c>
      <c r="K136" s="131" t="s">
        <v>123</v>
      </c>
      <c r="L136" s="25"/>
      <c r="M136" s="135" t="s">
        <v>1</v>
      </c>
      <c r="N136" s="136" t="s">
        <v>33</v>
      </c>
      <c r="O136" s="137">
        <v>0.124</v>
      </c>
      <c r="P136" s="137">
        <f t="shared" ref="P136:P146" si="11">O136*H136</f>
        <v>23.669368000000002</v>
      </c>
      <c r="Q136" s="137">
        <v>2.3990000000000001E-2</v>
      </c>
      <c r="R136" s="137">
        <f t="shared" ref="R136:R146" si="12">Q136*H136</f>
        <v>4.5792591800000002</v>
      </c>
      <c r="S136" s="137">
        <v>0</v>
      </c>
      <c r="T136" s="138">
        <f t="shared" ref="T136:T146" si="13">S136*H136</f>
        <v>0</v>
      </c>
      <c r="AR136" s="139" t="s">
        <v>120</v>
      </c>
      <c r="AT136" s="139" t="s">
        <v>115</v>
      </c>
      <c r="AU136" s="139" t="s">
        <v>121</v>
      </c>
      <c r="AY136" s="13" t="s">
        <v>112</v>
      </c>
      <c r="BE136" s="140">
        <f t="shared" ref="BE136:BE146" si="14">IF(N136="základná",J136,0)</f>
        <v>0</v>
      </c>
      <c r="BF136" s="140">
        <f t="shared" ref="BF136:BF146" si="15">IF(N136="znížená",J136,0)</f>
        <v>0</v>
      </c>
      <c r="BG136" s="140">
        <f t="shared" ref="BG136:BG146" si="16">IF(N136="zákl. prenesená",J136,0)</f>
        <v>0</v>
      </c>
      <c r="BH136" s="140">
        <f t="shared" ref="BH136:BH146" si="17">IF(N136="zníž. prenesená",J136,0)</f>
        <v>0</v>
      </c>
      <c r="BI136" s="140">
        <f t="shared" ref="BI136:BI146" si="18">IF(N136="nulová",J136,0)</f>
        <v>0</v>
      </c>
      <c r="BJ136" s="13" t="s">
        <v>121</v>
      </c>
      <c r="BK136" s="140">
        <f t="shared" ref="BK136:BK146" si="19">ROUND(I136*H136,2)</f>
        <v>0</v>
      </c>
      <c r="BL136" s="13" t="s">
        <v>120</v>
      </c>
      <c r="BM136" s="139" t="s">
        <v>170</v>
      </c>
    </row>
    <row r="137" spans="2:65" s="1" customFormat="1" ht="36" customHeight="1">
      <c r="B137" s="128"/>
      <c r="C137" s="129">
        <v>14</v>
      </c>
      <c r="D137" s="129" t="s">
        <v>115</v>
      </c>
      <c r="E137" s="130" t="s">
        <v>172</v>
      </c>
      <c r="F137" s="131" t="s">
        <v>173</v>
      </c>
      <c r="G137" s="132" t="s">
        <v>118</v>
      </c>
      <c r="H137" s="133">
        <v>572.64599999999996</v>
      </c>
      <c r="I137" s="134"/>
      <c r="J137" s="134">
        <f t="shared" si="10"/>
        <v>0</v>
      </c>
      <c r="K137" s="131" t="s">
        <v>123</v>
      </c>
      <c r="L137" s="25"/>
      <c r="M137" s="135" t="s">
        <v>1</v>
      </c>
      <c r="N137" s="136" t="s">
        <v>33</v>
      </c>
      <c r="O137" s="137">
        <v>7.0000000000000001E-3</v>
      </c>
      <c r="P137" s="137">
        <f t="shared" si="11"/>
        <v>4.0085220000000001</v>
      </c>
      <c r="Q137" s="137">
        <v>0</v>
      </c>
      <c r="R137" s="137">
        <f t="shared" si="12"/>
        <v>0</v>
      </c>
      <c r="S137" s="137">
        <v>0</v>
      </c>
      <c r="T137" s="138">
        <f t="shared" si="13"/>
        <v>0</v>
      </c>
      <c r="AR137" s="139" t="s">
        <v>120</v>
      </c>
      <c r="AT137" s="139" t="s">
        <v>115</v>
      </c>
      <c r="AU137" s="139" t="s">
        <v>121</v>
      </c>
      <c r="AY137" s="13" t="s">
        <v>112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121</v>
      </c>
      <c r="BK137" s="140">
        <f t="shared" si="19"/>
        <v>0</v>
      </c>
      <c r="BL137" s="13" t="s">
        <v>120</v>
      </c>
      <c r="BM137" s="139" t="s">
        <v>174</v>
      </c>
    </row>
    <row r="138" spans="2:65" s="1" customFormat="1" ht="36" customHeight="1">
      <c r="B138" s="128"/>
      <c r="C138" s="129">
        <v>15</v>
      </c>
      <c r="D138" s="129" t="s">
        <v>115</v>
      </c>
      <c r="E138" s="130" t="s">
        <v>176</v>
      </c>
      <c r="F138" s="131" t="s">
        <v>177</v>
      </c>
      <c r="G138" s="132" t="s">
        <v>118</v>
      </c>
      <c r="H138" s="133">
        <v>190.88200000000001</v>
      </c>
      <c r="I138" s="134"/>
      <c r="J138" s="134">
        <f t="shared" si="10"/>
        <v>0</v>
      </c>
      <c r="K138" s="131" t="s">
        <v>123</v>
      </c>
      <c r="L138" s="25"/>
      <c r="M138" s="135" t="s">
        <v>1</v>
      </c>
      <c r="N138" s="136" t="s">
        <v>33</v>
      </c>
      <c r="O138" s="137">
        <v>8.5999999999999993E-2</v>
      </c>
      <c r="P138" s="137">
        <f t="shared" si="11"/>
        <v>16.415851999999997</v>
      </c>
      <c r="Q138" s="137">
        <v>2.3990000000000001E-2</v>
      </c>
      <c r="R138" s="137">
        <f t="shared" si="12"/>
        <v>4.5792591800000002</v>
      </c>
      <c r="S138" s="137">
        <v>0</v>
      </c>
      <c r="T138" s="138">
        <f t="shared" si="13"/>
        <v>0</v>
      </c>
      <c r="AR138" s="139" t="s">
        <v>120</v>
      </c>
      <c r="AT138" s="139" t="s">
        <v>115</v>
      </c>
      <c r="AU138" s="139" t="s">
        <v>121</v>
      </c>
      <c r="AY138" s="13" t="s">
        <v>112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121</v>
      </c>
      <c r="BK138" s="140">
        <f t="shared" si="19"/>
        <v>0</v>
      </c>
      <c r="BL138" s="13" t="s">
        <v>120</v>
      </c>
      <c r="BM138" s="139" t="s">
        <v>178</v>
      </c>
    </row>
    <row r="139" spans="2:65" s="1" customFormat="1" ht="16.5" customHeight="1">
      <c r="B139" s="128"/>
      <c r="C139" s="129">
        <v>16</v>
      </c>
      <c r="D139" s="129" t="s">
        <v>115</v>
      </c>
      <c r="E139" s="130" t="s">
        <v>180</v>
      </c>
      <c r="F139" s="131" t="s">
        <v>181</v>
      </c>
      <c r="G139" s="132" t="s">
        <v>118</v>
      </c>
      <c r="H139" s="133">
        <v>159.27000000000001</v>
      </c>
      <c r="I139" s="134"/>
      <c r="J139" s="134">
        <f t="shared" si="10"/>
        <v>0</v>
      </c>
      <c r="K139" s="131" t="s">
        <v>1</v>
      </c>
      <c r="L139" s="25"/>
      <c r="M139" s="135" t="s">
        <v>1</v>
      </c>
      <c r="N139" s="136" t="s">
        <v>33</v>
      </c>
      <c r="O139" s="137">
        <v>0.32400000000000001</v>
      </c>
      <c r="P139" s="137">
        <f t="shared" si="11"/>
        <v>51.603480000000005</v>
      </c>
      <c r="Q139" s="137">
        <v>5.0000000000000002E-5</v>
      </c>
      <c r="R139" s="137">
        <f t="shared" si="12"/>
        <v>7.9635000000000001E-3</v>
      </c>
      <c r="S139" s="137">
        <v>0</v>
      </c>
      <c r="T139" s="138">
        <f t="shared" si="13"/>
        <v>0</v>
      </c>
      <c r="AR139" s="139" t="s">
        <v>120</v>
      </c>
      <c r="AT139" s="139" t="s">
        <v>115</v>
      </c>
      <c r="AU139" s="139" t="s">
        <v>121</v>
      </c>
      <c r="AY139" s="13" t="s">
        <v>112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121</v>
      </c>
      <c r="BK139" s="140">
        <f t="shared" si="19"/>
        <v>0</v>
      </c>
      <c r="BL139" s="13" t="s">
        <v>120</v>
      </c>
      <c r="BM139" s="139" t="s">
        <v>182</v>
      </c>
    </row>
    <row r="140" spans="2:65" s="1" customFormat="1" ht="16.5" customHeight="1">
      <c r="B140" s="128"/>
      <c r="C140" s="129">
        <v>17</v>
      </c>
      <c r="D140" s="129" t="s">
        <v>115</v>
      </c>
      <c r="E140" s="130" t="s">
        <v>184</v>
      </c>
      <c r="F140" s="131" t="s">
        <v>185</v>
      </c>
      <c r="G140" s="132" t="s">
        <v>186</v>
      </c>
      <c r="H140" s="133">
        <v>62.984999999999999</v>
      </c>
      <c r="I140" s="134"/>
      <c r="J140" s="134">
        <f t="shared" si="10"/>
        <v>0</v>
      </c>
      <c r="K140" s="131" t="s">
        <v>123</v>
      </c>
      <c r="L140" s="25"/>
      <c r="M140" s="135" t="s">
        <v>1</v>
      </c>
      <c r="N140" s="136" t="s">
        <v>33</v>
      </c>
      <c r="O140" s="137">
        <v>0.188</v>
      </c>
      <c r="P140" s="137">
        <f t="shared" si="11"/>
        <v>11.84118</v>
      </c>
      <c r="Q140" s="137">
        <v>3.8000000000000002E-4</v>
      </c>
      <c r="R140" s="137">
        <f t="shared" si="12"/>
        <v>2.3934300000000002E-2</v>
      </c>
      <c r="S140" s="137">
        <v>0</v>
      </c>
      <c r="T140" s="138">
        <f t="shared" si="13"/>
        <v>0</v>
      </c>
      <c r="AR140" s="139" t="s">
        <v>120</v>
      </c>
      <c r="AT140" s="139" t="s">
        <v>115</v>
      </c>
      <c r="AU140" s="139" t="s">
        <v>121</v>
      </c>
      <c r="AY140" s="13" t="s">
        <v>112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121</v>
      </c>
      <c r="BK140" s="140">
        <f t="shared" si="19"/>
        <v>0</v>
      </c>
      <c r="BL140" s="13" t="s">
        <v>120</v>
      </c>
      <c r="BM140" s="139" t="s">
        <v>187</v>
      </c>
    </row>
    <row r="141" spans="2:65" s="1" customFormat="1" ht="24" customHeight="1">
      <c r="B141" s="128"/>
      <c r="C141" s="129">
        <v>18</v>
      </c>
      <c r="D141" s="129" t="s">
        <v>115</v>
      </c>
      <c r="E141" s="130" t="s">
        <v>189</v>
      </c>
      <c r="F141" s="131" t="s">
        <v>190</v>
      </c>
      <c r="G141" s="132" t="s">
        <v>186</v>
      </c>
      <c r="H141" s="133">
        <v>29.6</v>
      </c>
      <c r="I141" s="134"/>
      <c r="J141" s="134">
        <f t="shared" si="10"/>
        <v>0</v>
      </c>
      <c r="K141" s="131" t="s">
        <v>123</v>
      </c>
      <c r="L141" s="25"/>
      <c r="M141" s="135" t="s">
        <v>1</v>
      </c>
      <c r="N141" s="136" t="s">
        <v>33</v>
      </c>
      <c r="O141" s="137">
        <v>9.4E-2</v>
      </c>
      <c r="P141" s="137">
        <f t="shared" si="11"/>
        <v>2.7824</v>
      </c>
      <c r="Q141" s="137">
        <v>2.1000000000000001E-4</v>
      </c>
      <c r="R141" s="137">
        <f t="shared" si="12"/>
        <v>6.2160000000000002E-3</v>
      </c>
      <c r="S141" s="137">
        <v>0</v>
      </c>
      <c r="T141" s="138">
        <f t="shared" si="13"/>
        <v>0</v>
      </c>
      <c r="AR141" s="139" t="s">
        <v>120</v>
      </c>
      <c r="AT141" s="139" t="s">
        <v>115</v>
      </c>
      <c r="AU141" s="139" t="s">
        <v>121</v>
      </c>
      <c r="AY141" s="13" t="s">
        <v>112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121</v>
      </c>
      <c r="BK141" s="140">
        <f t="shared" si="19"/>
        <v>0</v>
      </c>
      <c r="BL141" s="13" t="s">
        <v>120</v>
      </c>
      <c r="BM141" s="139" t="s">
        <v>191</v>
      </c>
    </row>
    <row r="142" spans="2:65" s="1" customFormat="1" ht="24" customHeight="1">
      <c r="B142" s="128"/>
      <c r="C142" s="129">
        <v>19</v>
      </c>
      <c r="D142" s="129" t="s">
        <v>115</v>
      </c>
      <c r="E142" s="130" t="s">
        <v>192</v>
      </c>
      <c r="F142" s="131" t="s">
        <v>193</v>
      </c>
      <c r="G142" s="132" t="s">
        <v>186</v>
      </c>
      <c r="H142" s="133">
        <v>14.8</v>
      </c>
      <c r="I142" s="134"/>
      <c r="J142" s="134">
        <f t="shared" si="10"/>
        <v>0</v>
      </c>
      <c r="K142" s="131" t="s">
        <v>123</v>
      </c>
      <c r="L142" s="25"/>
      <c r="M142" s="135" t="s">
        <v>1</v>
      </c>
      <c r="N142" s="136" t="s">
        <v>33</v>
      </c>
      <c r="O142" s="137">
        <v>9.4E-2</v>
      </c>
      <c r="P142" s="137">
        <f t="shared" si="11"/>
        <v>1.3912</v>
      </c>
      <c r="Q142" s="137">
        <v>2.1000000000000001E-4</v>
      </c>
      <c r="R142" s="137">
        <f t="shared" si="12"/>
        <v>3.1080000000000001E-3</v>
      </c>
      <c r="S142" s="137">
        <v>0</v>
      </c>
      <c r="T142" s="138">
        <f t="shared" si="13"/>
        <v>0</v>
      </c>
      <c r="AR142" s="139" t="s">
        <v>120</v>
      </c>
      <c r="AT142" s="139" t="s">
        <v>115</v>
      </c>
      <c r="AU142" s="139" t="s">
        <v>121</v>
      </c>
      <c r="AY142" s="13" t="s">
        <v>112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121</v>
      </c>
      <c r="BK142" s="140">
        <f t="shared" si="19"/>
        <v>0</v>
      </c>
      <c r="BL142" s="13" t="s">
        <v>120</v>
      </c>
      <c r="BM142" s="139" t="s">
        <v>194</v>
      </c>
    </row>
    <row r="143" spans="2:65" s="1" customFormat="1" ht="36" customHeight="1">
      <c r="B143" s="128"/>
      <c r="C143" s="129">
        <v>20</v>
      </c>
      <c r="D143" s="129" t="s">
        <v>115</v>
      </c>
      <c r="E143" s="130" t="s">
        <v>196</v>
      </c>
      <c r="F143" s="131" t="s">
        <v>197</v>
      </c>
      <c r="G143" s="132" t="s">
        <v>186</v>
      </c>
      <c r="H143" s="133">
        <v>120.03</v>
      </c>
      <c r="I143" s="134"/>
      <c r="J143" s="134">
        <f t="shared" si="10"/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0.18</v>
      </c>
      <c r="P143" s="137">
        <f t="shared" si="11"/>
        <v>21.605399999999999</v>
      </c>
      <c r="Q143" s="137">
        <v>8.7000000000000001E-4</v>
      </c>
      <c r="R143" s="137">
        <f t="shared" si="12"/>
        <v>0.10442610000000001</v>
      </c>
      <c r="S143" s="137">
        <v>0</v>
      </c>
      <c r="T143" s="138">
        <f t="shared" si="13"/>
        <v>0</v>
      </c>
      <c r="AR143" s="139" t="s">
        <v>120</v>
      </c>
      <c r="AT143" s="139" t="s">
        <v>115</v>
      </c>
      <c r="AU143" s="139" t="s">
        <v>121</v>
      </c>
      <c r="AY143" s="13" t="s">
        <v>112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121</v>
      </c>
      <c r="BK143" s="140">
        <f t="shared" si="19"/>
        <v>0</v>
      </c>
      <c r="BL143" s="13" t="s">
        <v>120</v>
      </c>
      <c r="BM143" s="139" t="s">
        <v>198</v>
      </c>
    </row>
    <row r="144" spans="2:65" s="1" customFormat="1" ht="24" customHeight="1">
      <c r="B144" s="128"/>
      <c r="C144" s="129">
        <v>21</v>
      </c>
      <c r="D144" s="129" t="s">
        <v>115</v>
      </c>
      <c r="E144" s="130" t="s">
        <v>200</v>
      </c>
      <c r="F144" s="131" t="s">
        <v>201</v>
      </c>
      <c r="G144" s="132" t="s">
        <v>186</v>
      </c>
      <c r="H144" s="133">
        <v>78.78</v>
      </c>
      <c r="I144" s="134"/>
      <c r="J144" s="134">
        <f t="shared" si="10"/>
        <v>0</v>
      </c>
      <c r="K144" s="131" t="s">
        <v>128</v>
      </c>
      <c r="L144" s="25"/>
      <c r="M144" s="135" t="s">
        <v>1</v>
      </c>
      <c r="N144" s="136" t="s">
        <v>33</v>
      </c>
      <c r="O144" s="137">
        <v>9.4E-2</v>
      </c>
      <c r="P144" s="137">
        <f t="shared" si="11"/>
        <v>7.4053199999999997</v>
      </c>
      <c r="Q144" s="137">
        <v>9.0000000000000006E-5</v>
      </c>
      <c r="R144" s="137">
        <f t="shared" si="12"/>
        <v>7.0902000000000005E-3</v>
      </c>
      <c r="S144" s="137">
        <v>0</v>
      </c>
      <c r="T144" s="138">
        <f t="shared" si="13"/>
        <v>0</v>
      </c>
      <c r="AR144" s="139" t="s">
        <v>120</v>
      </c>
      <c r="AT144" s="139" t="s">
        <v>115</v>
      </c>
      <c r="AU144" s="139" t="s">
        <v>121</v>
      </c>
      <c r="AY144" s="13" t="s">
        <v>112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121</v>
      </c>
      <c r="BK144" s="140">
        <f t="shared" si="19"/>
        <v>0</v>
      </c>
      <c r="BL144" s="13" t="s">
        <v>120</v>
      </c>
      <c r="BM144" s="139" t="s">
        <v>202</v>
      </c>
    </row>
    <row r="145" spans="2:65" s="1" customFormat="1" ht="36" customHeight="1">
      <c r="B145" s="128"/>
      <c r="C145" s="129">
        <v>22</v>
      </c>
      <c r="D145" s="129" t="s">
        <v>115</v>
      </c>
      <c r="E145" s="130" t="s">
        <v>204</v>
      </c>
      <c r="F145" s="131" t="s">
        <v>205</v>
      </c>
      <c r="G145" s="132" t="s">
        <v>186</v>
      </c>
      <c r="H145" s="133">
        <v>45.65</v>
      </c>
      <c r="I145" s="134"/>
      <c r="J145" s="134">
        <f t="shared" si="10"/>
        <v>0</v>
      </c>
      <c r="K145" s="131" t="s">
        <v>1</v>
      </c>
      <c r="L145" s="25"/>
      <c r="M145" s="135" t="s">
        <v>1</v>
      </c>
      <c r="N145" s="136" t="s">
        <v>33</v>
      </c>
      <c r="O145" s="137">
        <v>0.09</v>
      </c>
      <c r="P145" s="137">
        <f t="shared" si="11"/>
        <v>4.1084999999999994</v>
      </c>
      <c r="Q145" s="137">
        <v>8.9999999999999998E-4</v>
      </c>
      <c r="R145" s="137">
        <f t="shared" si="12"/>
        <v>4.1084999999999997E-2</v>
      </c>
      <c r="S145" s="137">
        <v>0</v>
      </c>
      <c r="T145" s="138">
        <f t="shared" si="13"/>
        <v>0</v>
      </c>
      <c r="AR145" s="139" t="s">
        <v>120</v>
      </c>
      <c r="AT145" s="139" t="s">
        <v>115</v>
      </c>
      <c r="AU145" s="139" t="s">
        <v>121</v>
      </c>
      <c r="AY145" s="13" t="s">
        <v>112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121</v>
      </c>
      <c r="BK145" s="140">
        <f t="shared" si="19"/>
        <v>0</v>
      </c>
      <c r="BL145" s="13" t="s">
        <v>120</v>
      </c>
      <c r="BM145" s="139" t="s">
        <v>206</v>
      </c>
    </row>
    <row r="146" spans="2:65" s="1" customFormat="1" ht="36" customHeight="1">
      <c r="B146" s="128"/>
      <c r="C146" s="129">
        <v>23</v>
      </c>
      <c r="D146" s="129" t="s">
        <v>115</v>
      </c>
      <c r="E146" s="130" t="s">
        <v>208</v>
      </c>
      <c r="F146" s="131" t="s">
        <v>209</v>
      </c>
      <c r="G146" s="132" t="s">
        <v>186</v>
      </c>
      <c r="H146" s="133">
        <v>40</v>
      </c>
      <c r="I146" s="134"/>
      <c r="J146" s="134">
        <f t="shared" si="10"/>
        <v>0</v>
      </c>
      <c r="K146" s="131" t="s">
        <v>1</v>
      </c>
      <c r="L146" s="25"/>
      <c r="M146" s="135" t="s">
        <v>1</v>
      </c>
      <c r="N146" s="136" t="s">
        <v>33</v>
      </c>
      <c r="O146" s="137">
        <v>9.1999999999999998E-2</v>
      </c>
      <c r="P146" s="137">
        <f t="shared" si="11"/>
        <v>3.6799999999999997</v>
      </c>
      <c r="Q146" s="137">
        <v>4.1700000000000001E-3</v>
      </c>
      <c r="R146" s="137">
        <f t="shared" si="12"/>
        <v>0.1668</v>
      </c>
      <c r="S146" s="137">
        <v>0</v>
      </c>
      <c r="T146" s="138">
        <f t="shared" si="13"/>
        <v>0</v>
      </c>
      <c r="AR146" s="139" t="s">
        <v>120</v>
      </c>
      <c r="AT146" s="139" t="s">
        <v>115</v>
      </c>
      <c r="AU146" s="139" t="s">
        <v>121</v>
      </c>
      <c r="AY146" s="13" t="s">
        <v>112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121</v>
      </c>
      <c r="BK146" s="140">
        <f t="shared" si="19"/>
        <v>0</v>
      </c>
      <c r="BL146" s="13" t="s">
        <v>120</v>
      </c>
      <c r="BM146" s="139" t="s">
        <v>210</v>
      </c>
    </row>
    <row r="147" spans="2:65" s="11" customFormat="1" ht="22.9" customHeight="1">
      <c r="B147" s="116"/>
      <c r="D147" s="117" t="s">
        <v>66</v>
      </c>
      <c r="E147" s="126" t="s">
        <v>211</v>
      </c>
      <c r="F147" s="126" t="s">
        <v>212</v>
      </c>
      <c r="J147" s="127">
        <f>BK147</f>
        <v>0</v>
      </c>
      <c r="L147" s="116"/>
      <c r="M147" s="120"/>
      <c r="N147" s="121"/>
      <c r="O147" s="121"/>
      <c r="P147" s="122">
        <f>P148</f>
        <v>30.516570000000002</v>
      </c>
      <c r="Q147" s="121"/>
      <c r="R147" s="122">
        <f>R148</f>
        <v>0</v>
      </c>
      <c r="S147" s="121"/>
      <c r="T147" s="123">
        <f>T148</f>
        <v>0</v>
      </c>
      <c r="AR147" s="117" t="s">
        <v>75</v>
      </c>
      <c r="AT147" s="124" t="s">
        <v>66</v>
      </c>
      <c r="AU147" s="124" t="s">
        <v>75</v>
      </c>
      <c r="AY147" s="117" t="s">
        <v>112</v>
      </c>
      <c r="BK147" s="125">
        <f>BK148</f>
        <v>0</v>
      </c>
    </row>
    <row r="148" spans="2:65" s="1" customFormat="1" ht="24" customHeight="1">
      <c r="B148" s="128"/>
      <c r="C148" s="129">
        <v>24</v>
      </c>
      <c r="D148" s="129" t="s">
        <v>115</v>
      </c>
      <c r="E148" s="130" t="s">
        <v>214</v>
      </c>
      <c r="F148" s="131" t="s">
        <v>215</v>
      </c>
      <c r="G148" s="132" t="s">
        <v>216</v>
      </c>
      <c r="H148" s="133">
        <v>12.39</v>
      </c>
      <c r="I148" s="134"/>
      <c r="J148" s="134">
        <f>ROUND(I148*H148,2)</f>
        <v>0</v>
      </c>
      <c r="K148" s="131" t="s">
        <v>1</v>
      </c>
      <c r="L148" s="25"/>
      <c r="M148" s="141" t="s">
        <v>1</v>
      </c>
      <c r="N148" s="142" t="s">
        <v>33</v>
      </c>
      <c r="O148" s="143">
        <v>2.4630000000000001</v>
      </c>
      <c r="P148" s="143">
        <f>O148*H148</f>
        <v>30.516570000000002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39" t="s">
        <v>120</v>
      </c>
      <c r="AT148" s="139" t="s">
        <v>115</v>
      </c>
      <c r="AU148" s="139" t="s">
        <v>121</v>
      </c>
      <c r="AY148" s="13" t="s">
        <v>112</v>
      </c>
      <c r="BE148" s="140">
        <f>IF(N148="základná",J148,0)</f>
        <v>0</v>
      </c>
      <c r="BF148" s="140">
        <f>IF(N148="znížená",J148,0)</f>
        <v>0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121</v>
      </c>
      <c r="BK148" s="140">
        <f>ROUND(I148*H148,2)</f>
        <v>0</v>
      </c>
      <c r="BL148" s="13" t="s">
        <v>120</v>
      </c>
      <c r="BM148" s="139" t="s">
        <v>217</v>
      </c>
    </row>
    <row r="149" spans="2:65" s="1" customFormat="1" ht="7" customHeight="1">
      <c r="B149" s="37"/>
      <c r="C149" s="38"/>
      <c r="D149" s="38"/>
      <c r="E149" s="38"/>
      <c r="F149" s="38"/>
      <c r="G149" s="38"/>
      <c r="H149" s="38"/>
      <c r="I149" s="38"/>
      <c r="J149" s="38"/>
      <c r="K149" s="38"/>
      <c r="L149" s="25"/>
    </row>
  </sheetData>
  <autoFilter ref="C119:K148" xr:uid="{00000000-0009-0000-0000-000001000000}"/>
  <mergeCells count="9">
    <mergeCell ref="E110:H110"/>
    <mergeCell ref="E112:H112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4"/>
  <sheetViews>
    <sheetView showGridLines="0" topLeftCell="A140" workbookViewId="0">
      <selection activeCell="I161" sqref="I161:I163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7" customHeight="1">
      <c r="L2" s="302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79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5" customHeight="1">
      <c r="B4" s="16"/>
      <c r="D4" s="17" t="s">
        <v>86</v>
      </c>
      <c r="L4" s="16"/>
      <c r="M4" s="82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2" t="str">
        <f>'Rekapitulácia stavby'!K6</f>
        <v>Zníženie energetickej náročnosti objektov spoločnosti HERN s.r.o. Námestovo - SO 802</v>
      </c>
      <c r="F7" s="323"/>
      <c r="G7" s="323"/>
      <c r="H7" s="323"/>
      <c r="L7" s="16"/>
    </row>
    <row r="8" spans="1:46" s="1" customFormat="1" ht="12" customHeight="1">
      <c r="B8" s="25"/>
      <c r="D8" s="22" t="s">
        <v>87</v>
      </c>
      <c r="L8" s="25"/>
    </row>
    <row r="9" spans="1:46" s="1" customFormat="1" ht="37" customHeight="1">
      <c r="B9" s="25"/>
      <c r="E9" s="316" t="s">
        <v>218</v>
      </c>
      <c r="F9" s="324"/>
      <c r="G9" s="324"/>
      <c r="H9" s="324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4" t="s">
        <v>674</v>
      </c>
      <c r="L17" s="25"/>
    </row>
    <row r="18" spans="2:12" s="1" customFormat="1" ht="18" customHeight="1">
      <c r="B18" s="25"/>
      <c r="E18" s="325" t="s">
        <v>674</v>
      </c>
      <c r="F18" s="325"/>
      <c r="G18" s="325"/>
      <c r="I18" s="22" t="s">
        <v>21</v>
      </c>
      <c r="J18" s="284" t="s">
        <v>674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675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3"/>
      <c r="E27" s="303" t="s">
        <v>1</v>
      </c>
      <c r="F27" s="303"/>
      <c r="G27" s="303"/>
      <c r="H27" s="303"/>
      <c r="L27" s="83"/>
    </row>
    <row r="28" spans="2:12" s="1" customFormat="1" ht="7" customHeight="1">
      <c r="B28" s="25"/>
      <c r="L28" s="25"/>
    </row>
    <row r="29" spans="2:12" s="1" customFormat="1" ht="7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4" t="s">
        <v>27</v>
      </c>
      <c r="J30" s="59">
        <f>ROUND(J125, 2)</f>
        <v>0</v>
      </c>
      <c r="L30" s="25"/>
    </row>
    <row r="31" spans="2:12" s="1" customFormat="1" ht="7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85" t="s">
        <v>31</v>
      </c>
      <c r="E33" s="22" t="s">
        <v>32</v>
      </c>
      <c r="F33" s="86">
        <f>ROUND((SUM(BE125:BE163)),  2)</f>
        <v>0</v>
      </c>
      <c r="I33" s="87">
        <v>0.2</v>
      </c>
      <c r="J33" s="86">
        <f>ROUND(((SUM(BE125:BE163))*I33),  2)</f>
        <v>0</v>
      </c>
      <c r="L33" s="25"/>
    </row>
    <row r="34" spans="2:12" s="1" customFormat="1" ht="14.5" customHeight="1">
      <c r="B34" s="25"/>
      <c r="E34" s="22" t="s">
        <v>33</v>
      </c>
      <c r="F34" s="86">
        <f>ROUND((SUM(BF125:BF163)),  2)</f>
        <v>0</v>
      </c>
      <c r="I34" s="87">
        <v>0.2</v>
      </c>
      <c r="J34" s="86">
        <f>ROUND(((SUM(BF125:BF163))*I34),  2)</f>
        <v>0</v>
      </c>
      <c r="L34" s="25"/>
    </row>
    <row r="35" spans="2:12" s="1" customFormat="1" ht="14.5" hidden="1" customHeight="1">
      <c r="B35" s="25"/>
      <c r="E35" s="22" t="s">
        <v>34</v>
      </c>
      <c r="F35" s="86">
        <f>ROUND((SUM(BG125:BG163)),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>
      <c r="B36" s="25"/>
      <c r="E36" s="22" t="s">
        <v>35</v>
      </c>
      <c r="F36" s="86">
        <f>ROUND((SUM(BH125:BH163)),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>
      <c r="B37" s="25"/>
      <c r="E37" s="22" t="s">
        <v>36</v>
      </c>
      <c r="F37" s="86">
        <f>ROUND((SUM(BI125:BI163)),  2)</f>
        <v>0</v>
      </c>
      <c r="I37" s="87">
        <v>0</v>
      </c>
      <c r="J37" s="86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8"/>
      <c r="D39" s="89" t="s">
        <v>37</v>
      </c>
      <c r="E39" s="50"/>
      <c r="F39" s="50"/>
      <c r="G39" s="90" t="s">
        <v>38</v>
      </c>
      <c r="H39" s="91" t="s">
        <v>39</v>
      </c>
      <c r="I39" s="50"/>
      <c r="J39" s="92">
        <f>SUM(J30:J37)</f>
        <v>0</v>
      </c>
      <c r="K39" s="93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42</v>
      </c>
      <c r="E61" s="27"/>
      <c r="F61" s="94" t="s">
        <v>43</v>
      </c>
      <c r="G61" s="36" t="s">
        <v>42</v>
      </c>
      <c r="H61" s="27"/>
      <c r="I61" s="27"/>
      <c r="J61" s="95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42</v>
      </c>
      <c r="E76" s="27"/>
      <c r="F76" s="94" t="s">
        <v>43</v>
      </c>
      <c r="G76" s="36" t="s">
        <v>42</v>
      </c>
      <c r="H76" s="27"/>
      <c r="I76" s="27"/>
      <c r="J76" s="95" t="s">
        <v>43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89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2" t="str">
        <f>E7</f>
        <v>Zníženie energetickej náročnosti objektov spoločnosti HERN s.r.o. Námestovo - SO 802</v>
      </c>
      <c r="F85" s="323"/>
      <c r="G85" s="323"/>
      <c r="H85" s="323"/>
      <c r="L85" s="25"/>
    </row>
    <row r="86" spans="2:47" s="1" customFormat="1" ht="12" customHeight="1">
      <c r="B86" s="25"/>
      <c r="C86" s="22" t="s">
        <v>87</v>
      </c>
      <c r="L86" s="25"/>
    </row>
    <row r="87" spans="2:47" s="1" customFormat="1" ht="16.5" customHeight="1">
      <c r="B87" s="25"/>
      <c r="E87" s="316" t="str">
        <f>E9</f>
        <v>02 - Zateplenie strešného plášťa</v>
      </c>
      <c r="F87" s="324"/>
      <c r="G87" s="324"/>
      <c r="H87" s="324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28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>Ing.Tibor Petrík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25</v>
      </c>
      <c r="J92" s="23" t="str">
        <f>E24</f>
        <v/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8" t="s">
        <v>92</v>
      </c>
      <c r="J96" s="59">
        <f>J125</f>
        <v>0</v>
      </c>
      <c r="L96" s="25"/>
      <c r="AU96" s="13" t="s">
        <v>93</v>
      </c>
    </row>
    <row r="97" spans="2:12" s="8" customFormat="1" ht="2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J126</f>
        <v>0</v>
      </c>
      <c r="L97" s="99"/>
    </row>
    <row r="98" spans="2:12" s="9" customFormat="1" ht="19.899999999999999" customHeight="1">
      <c r="B98" s="103"/>
      <c r="D98" s="104" t="s">
        <v>219</v>
      </c>
      <c r="E98" s="105"/>
      <c r="F98" s="105"/>
      <c r="G98" s="105"/>
      <c r="H98" s="105"/>
      <c r="I98" s="105"/>
      <c r="J98" s="106">
        <f>J127</f>
        <v>0</v>
      </c>
      <c r="L98" s="103"/>
    </row>
    <row r="99" spans="2:12" s="9" customFormat="1" ht="19.899999999999999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J129</f>
        <v>0</v>
      </c>
      <c r="L99" s="103"/>
    </row>
    <row r="100" spans="2:12" s="9" customFormat="1" ht="19.899999999999999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J135</f>
        <v>0</v>
      </c>
      <c r="L100" s="103"/>
    </row>
    <row r="101" spans="2:12" s="8" customFormat="1" ht="25" customHeight="1">
      <c r="B101" s="99"/>
      <c r="D101" s="100" t="s">
        <v>220</v>
      </c>
      <c r="E101" s="101"/>
      <c r="F101" s="101"/>
      <c r="G101" s="101"/>
      <c r="H101" s="101"/>
      <c r="I101" s="101"/>
      <c r="J101" s="102">
        <f>J137</f>
        <v>0</v>
      </c>
      <c r="L101" s="99"/>
    </row>
    <row r="102" spans="2:12" s="9" customFormat="1" ht="19.899999999999999" customHeight="1">
      <c r="B102" s="103"/>
      <c r="D102" s="104" t="s">
        <v>221</v>
      </c>
      <c r="E102" s="105"/>
      <c r="F102" s="105"/>
      <c r="G102" s="105"/>
      <c r="H102" s="105"/>
      <c r="I102" s="105"/>
      <c r="J102" s="106">
        <f>J138</f>
        <v>0</v>
      </c>
      <c r="L102" s="103"/>
    </row>
    <row r="103" spans="2:12" s="9" customFormat="1" ht="19.899999999999999" customHeight="1">
      <c r="B103" s="103"/>
      <c r="D103" s="104" t="s">
        <v>222</v>
      </c>
      <c r="E103" s="105"/>
      <c r="F103" s="105"/>
      <c r="G103" s="105"/>
      <c r="H103" s="105"/>
      <c r="I103" s="105"/>
      <c r="J103" s="106">
        <f>J149</f>
        <v>0</v>
      </c>
      <c r="L103" s="103"/>
    </row>
    <row r="104" spans="2:12" s="9" customFormat="1" ht="19.899999999999999" customHeight="1">
      <c r="B104" s="103"/>
      <c r="D104" s="104" t="s">
        <v>223</v>
      </c>
      <c r="E104" s="105"/>
      <c r="F104" s="105"/>
      <c r="G104" s="105"/>
      <c r="H104" s="105"/>
      <c r="I104" s="105"/>
      <c r="J104" s="106">
        <f>J157</f>
        <v>0</v>
      </c>
      <c r="L104" s="103"/>
    </row>
    <row r="105" spans="2:12" s="9" customFormat="1" ht="19.899999999999999" customHeight="1">
      <c r="B105" s="103"/>
      <c r="D105" s="104" t="s">
        <v>224</v>
      </c>
      <c r="E105" s="105"/>
      <c r="F105" s="105"/>
      <c r="G105" s="105"/>
      <c r="H105" s="105"/>
      <c r="I105" s="105"/>
      <c r="J105" s="106">
        <f>J160</f>
        <v>0</v>
      </c>
      <c r="L105" s="103"/>
    </row>
    <row r="106" spans="2:12" s="1" customFormat="1" ht="21.75" customHeight="1">
      <c r="B106" s="25"/>
      <c r="L106" s="25"/>
    </row>
    <row r="107" spans="2:12" s="1" customFormat="1" ht="7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12" s="1" customFormat="1" ht="7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12" s="1" customFormat="1" ht="25" customHeight="1">
      <c r="B112" s="25"/>
      <c r="C112" s="17" t="s">
        <v>98</v>
      </c>
      <c r="L112" s="25"/>
    </row>
    <row r="113" spans="2:65" s="1" customFormat="1" ht="7" customHeight="1">
      <c r="B113" s="25"/>
      <c r="L113" s="25"/>
    </row>
    <row r="114" spans="2:65" s="1" customFormat="1" ht="12" customHeight="1">
      <c r="B114" s="25"/>
      <c r="C114" s="22" t="s">
        <v>12</v>
      </c>
      <c r="L114" s="25"/>
    </row>
    <row r="115" spans="2:65" s="1" customFormat="1" ht="16.5" customHeight="1">
      <c r="B115" s="25"/>
      <c r="E115" s="322" t="str">
        <f>E7</f>
        <v>Zníženie energetickej náročnosti objektov spoločnosti HERN s.r.o. Námestovo - SO 802</v>
      </c>
      <c r="F115" s="323"/>
      <c r="G115" s="323"/>
      <c r="H115" s="323"/>
      <c r="L115" s="25"/>
    </row>
    <row r="116" spans="2:65" s="1" customFormat="1" ht="12" customHeight="1">
      <c r="B116" s="25"/>
      <c r="C116" s="22" t="s">
        <v>87</v>
      </c>
      <c r="L116" s="25"/>
    </row>
    <row r="117" spans="2:65" s="1" customFormat="1" ht="16.5" customHeight="1">
      <c r="B117" s="25"/>
      <c r="E117" s="316" t="str">
        <f>E9</f>
        <v>02 - Zateplenie strešného plášťa</v>
      </c>
      <c r="F117" s="324"/>
      <c r="G117" s="324"/>
      <c r="H117" s="324"/>
      <c r="L117" s="25"/>
    </row>
    <row r="118" spans="2:65" s="1" customFormat="1" ht="7" customHeight="1">
      <c r="B118" s="25"/>
      <c r="L118" s="25"/>
    </row>
    <row r="119" spans="2:65" s="1" customFormat="1" ht="12" customHeight="1">
      <c r="B119" s="25"/>
      <c r="C119" s="22" t="s">
        <v>15</v>
      </c>
      <c r="F119" s="20" t="str">
        <f>F12</f>
        <v>Námestovo</v>
      </c>
      <c r="I119" s="22" t="s">
        <v>17</v>
      </c>
      <c r="J119" s="45" t="str">
        <f>IF(J12="","",J12)</f>
        <v/>
      </c>
      <c r="L119" s="25"/>
    </row>
    <row r="120" spans="2:65" s="1" customFormat="1" ht="7" customHeight="1">
      <c r="B120" s="25"/>
      <c r="L120" s="25"/>
    </row>
    <row r="121" spans="2:65" s="1" customFormat="1" ht="28" customHeight="1">
      <c r="B121" s="25"/>
      <c r="C121" s="22" t="s">
        <v>18</v>
      </c>
      <c r="F121" s="20" t="str">
        <f>E15</f>
        <v>HERN, s.r.o. Námestovo</v>
      </c>
      <c r="I121" s="22" t="s">
        <v>23</v>
      </c>
      <c r="J121" s="23" t="str">
        <f>E21</f>
        <v>Ing.Tibor Petrík</v>
      </c>
      <c r="L121" s="25"/>
    </row>
    <row r="122" spans="2:65" s="1" customFormat="1" ht="15.25" customHeight="1">
      <c r="B122" s="25"/>
      <c r="C122" s="22" t="s">
        <v>22</v>
      </c>
      <c r="F122" s="20" t="str">
        <f>IF(E18="","",E18)</f>
        <v>Vyplň údaj</v>
      </c>
      <c r="I122" s="22" t="s">
        <v>25</v>
      </c>
      <c r="J122" s="23" t="str">
        <f>E24</f>
        <v/>
      </c>
      <c r="L122" s="25"/>
    </row>
    <row r="123" spans="2:65" s="1" customFormat="1" ht="10.4" customHeight="1">
      <c r="B123" s="25"/>
      <c r="L123" s="25"/>
    </row>
    <row r="124" spans="2:65" s="10" customFormat="1" ht="29.25" customHeight="1">
      <c r="B124" s="107"/>
      <c r="C124" s="108" t="s">
        <v>99</v>
      </c>
      <c r="D124" s="109" t="s">
        <v>52</v>
      </c>
      <c r="E124" s="109" t="s">
        <v>48</v>
      </c>
      <c r="F124" s="109" t="s">
        <v>49</v>
      </c>
      <c r="G124" s="109" t="s">
        <v>100</v>
      </c>
      <c r="H124" s="109" t="s">
        <v>101</v>
      </c>
      <c r="I124" s="109" t="s">
        <v>102</v>
      </c>
      <c r="J124" s="110" t="s">
        <v>91</v>
      </c>
      <c r="K124" s="111" t="s">
        <v>103</v>
      </c>
      <c r="L124" s="107"/>
      <c r="M124" s="52" t="s">
        <v>1</v>
      </c>
      <c r="N124" s="53" t="s">
        <v>31</v>
      </c>
      <c r="O124" s="53" t="s">
        <v>104</v>
      </c>
      <c r="P124" s="53" t="s">
        <v>105</v>
      </c>
      <c r="Q124" s="53" t="s">
        <v>106</v>
      </c>
      <c r="R124" s="53" t="s">
        <v>107</v>
      </c>
      <c r="S124" s="53" t="s">
        <v>108</v>
      </c>
      <c r="T124" s="54" t="s">
        <v>109</v>
      </c>
    </row>
    <row r="125" spans="2:65" s="1" customFormat="1" ht="22.9" customHeight="1">
      <c r="B125" s="25"/>
      <c r="C125" s="57" t="s">
        <v>92</v>
      </c>
      <c r="J125" s="112">
        <f>BK125</f>
        <v>0</v>
      </c>
      <c r="L125" s="25"/>
      <c r="M125" s="55"/>
      <c r="N125" s="46"/>
      <c r="O125" s="46"/>
      <c r="P125" s="113">
        <f>P126+P137</f>
        <v>569.94358903</v>
      </c>
      <c r="Q125" s="46"/>
      <c r="R125" s="113">
        <f>R126+R137</f>
        <v>22.619859870000003</v>
      </c>
      <c r="S125" s="46"/>
      <c r="T125" s="114">
        <f>T126+T137</f>
        <v>1.1792495000000001</v>
      </c>
      <c r="AT125" s="13" t="s">
        <v>66</v>
      </c>
      <c r="AU125" s="13" t="s">
        <v>93</v>
      </c>
      <c r="BK125" s="115">
        <f>BK126+BK137</f>
        <v>0</v>
      </c>
    </row>
    <row r="126" spans="2:65" s="11" customFormat="1" ht="25.9" customHeight="1">
      <c r="B126" s="116"/>
      <c r="D126" s="117" t="s">
        <v>66</v>
      </c>
      <c r="E126" s="118" t="s">
        <v>110</v>
      </c>
      <c r="F126" s="118" t="s">
        <v>111</v>
      </c>
      <c r="J126" s="119">
        <f>BK126</f>
        <v>0</v>
      </c>
      <c r="L126" s="116"/>
      <c r="M126" s="120"/>
      <c r="N126" s="121"/>
      <c r="O126" s="121"/>
      <c r="P126" s="122">
        <f>P127+P129+P135</f>
        <v>99.16135245000001</v>
      </c>
      <c r="Q126" s="121"/>
      <c r="R126" s="122">
        <f>R127+R129+R135</f>
        <v>18.200299750000003</v>
      </c>
      <c r="S126" s="121"/>
      <c r="T126" s="123">
        <f>T127+T129+T135</f>
        <v>0</v>
      </c>
      <c r="AR126" s="117" t="s">
        <v>75</v>
      </c>
      <c r="AT126" s="124" t="s">
        <v>66</v>
      </c>
      <c r="AU126" s="124" t="s">
        <v>67</v>
      </c>
      <c r="AY126" s="117" t="s">
        <v>112</v>
      </c>
      <c r="BK126" s="125">
        <f>BK127+BK129+BK135</f>
        <v>0</v>
      </c>
    </row>
    <row r="127" spans="2:65" s="11" customFormat="1" ht="22.9" customHeight="1">
      <c r="B127" s="116"/>
      <c r="D127" s="117" t="s">
        <v>66</v>
      </c>
      <c r="E127" s="126" t="s">
        <v>125</v>
      </c>
      <c r="F127" s="126" t="s">
        <v>225</v>
      </c>
      <c r="J127" s="127">
        <f>BK127</f>
        <v>0</v>
      </c>
      <c r="L127" s="116"/>
      <c r="M127" s="120"/>
      <c r="N127" s="121"/>
      <c r="O127" s="121"/>
      <c r="P127" s="122">
        <f>P128</f>
        <v>50.421080450000005</v>
      </c>
      <c r="Q127" s="121"/>
      <c r="R127" s="122">
        <f>R128</f>
        <v>18.200299750000003</v>
      </c>
      <c r="S127" s="121"/>
      <c r="T127" s="123">
        <f>T128</f>
        <v>0</v>
      </c>
      <c r="AR127" s="117" t="s">
        <v>75</v>
      </c>
      <c r="AT127" s="124" t="s">
        <v>66</v>
      </c>
      <c r="AU127" s="124" t="s">
        <v>75</v>
      </c>
      <c r="AY127" s="117" t="s">
        <v>112</v>
      </c>
      <c r="BK127" s="125">
        <f>BK128</f>
        <v>0</v>
      </c>
    </row>
    <row r="128" spans="2:65" s="1" customFormat="1" ht="24" customHeight="1">
      <c r="B128" s="128"/>
      <c r="C128" s="129" t="s">
        <v>75</v>
      </c>
      <c r="D128" s="129" t="s">
        <v>115</v>
      </c>
      <c r="E128" s="130" t="s">
        <v>226</v>
      </c>
      <c r="F128" s="131" t="s">
        <v>227</v>
      </c>
      <c r="G128" s="132" t="s">
        <v>228</v>
      </c>
      <c r="H128" s="133">
        <v>11.521000000000001</v>
      </c>
      <c r="I128" s="134"/>
      <c r="J128" s="134">
        <f>ROUND(I128*H128,2)</f>
        <v>0</v>
      </c>
      <c r="K128" s="131" t="s">
        <v>119</v>
      </c>
      <c r="L128" s="25"/>
      <c r="M128" s="135" t="s">
        <v>1</v>
      </c>
      <c r="N128" s="136" t="s">
        <v>33</v>
      </c>
      <c r="O128" s="137">
        <v>4.3764500000000002</v>
      </c>
      <c r="P128" s="137">
        <f>O128*H128</f>
        <v>50.421080450000005</v>
      </c>
      <c r="Q128" s="137">
        <v>1.57975</v>
      </c>
      <c r="R128" s="137">
        <f>Q128*H128</f>
        <v>18.200299750000003</v>
      </c>
      <c r="S128" s="137">
        <v>0</v>
      </c>
      <c r="T128" s="138">
        <f>S128*H128</f>
        <v>0</v>
      </c>
      <c r="AR128" s="139" t="s">
        <v>120</v>
      </c>
      <c r="AT128" s="139" t="s">
        <v>115</v>
      </c>
      <c r="AU128" s="139" t="s">
        <v>121</v>
      </c>
      <c r="AY128" s="13" t="s">
        <v>112</v>
      </c>
      <c r="BE128" s="140">
        <f>IF(N128="základná",J128,0)</f>
        <v>0</v>
      </c>
      <c r="BF128" s="140">
        <f>IF(N128="znížená",J128,0)</f>
        <v>0</v>
      </c>
      <c r="BG128" s="140">
        <f>IF(N128="zákl. prenesená",J128,0)</f>
        <v>0</v>
      </c>
      <c r="BH128" s="140">
        <f>IF(N128="zníž. prenesená",J128,0)</f>
        <v>0</v>
      </c>
      <c r="BI128" s="140">
        <f>IF(N128="nulová",J128,0)</f>
        <v>0</v>
      </c>
      <c r="BJ128" s="13" t="s">
        <v>121</v>
      </c>
      <c r="BK128" s="140">
        <f>ROUND(I128*H128,2)</f>
        <v>0</v>
      </c>
      <c r="BL128" s="13" t="s">
        <v>120</v>
      </c>
      <c r="BM128" s="139" t="s">
        <v>229</v>
      </c>
    </row>
    <row r="129" spans="2:65" s="11" customFormat="1" ht="22.9" customHeight="1">
      <c r="B129" s="116"/>
      <c r="D129" s="117" t="s">
        <v>66</v>
      </c>
      <c r="E129" s="126" t="s">
        <v>146</v>
      </c>
      <c r="F129" s="126" t="s">
        <v>166</v>
      </c>
      <c r="J129" s="127">
        <f>BK129</f>
        <v>0</v>
      </c>
      <c r="L129" s="116"/>
      <c r="M129" s="120"/>
      <c r="N129" s="121"/>
      <c r="O129" s="121"/>
      <c r="P129" s="122">
        <f>SUM(P130:P134)</f>
        <v>3.913672</v>
      </c>
      <c r="Q129" s="121"/>
      <c r="R129" s="122">
        <f>SUM(R130:R134)</f>
        <v>0</v>
      </c>
      <c r="S129" s="121"/>
      <c r="T129" s="123">
        <f>SUM(T130:T134)</f>
        <v>0</v>
      </c>
      <c r="AR129" s="117" t="s">
        <v>75</v>
      </c>
      <c r="AT129" s="124" t="s">
        <v>66</v>
      </c>
      <c r="AU129" s="124" t="s">
        <v>75</v>
      </c>
      <c r="AY129" s="117" t="s">
        <v>112</v>
      </c>
      <c r="BK129" s="125">
        <f>SUM(BK130:BK134)</f>
        <v>0</v>
      </c>
    </row>
    <row r="130" spans="2:65" s="1" customFormat="1" ht="16.5" customHeight="1">
      <c r="B130" s="128"/>
      <c r="C130" s="129" t="s">
        <v>121</v>
      </c>
      <c r="D130" s="129" t="s">
        <v>115</v>
      </c>
      <c r="E130" s="130" t="s">
        <v>230</v>
      </c>
      <c r="F130" s="131" t="s">
        <v>231</v>
      </c>
      <c r="G130" s="132" t="s">
        <v>216</v>
      </c>
      <c r="H130" s="133">
        <v>1.179</v>
      </c>
      <c r="I130" s="134"/>
      <c r="J130" s="134">
        <f>ROUND(I130*H130,2)</f>
        <v>0</v>
      </c>
      <c r="K130" s="131" t="s">
        <v>1</v>
      </c>
      <c r="L130" s="25"/>
      <c r="M130" s="135" t="s">
        <v>1</v>
      </c>
      <c r="N130" s="136" t="s">
        <v>33</v>
      </c>
      <c r="O130" s="137">
        <v>0.59799999999999998</v>
      </c>
      <c r="P130" s="137">
        <f>O130*H130</f>
        <v>0.70504199999999995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120</v>
      </c>
      <c r="AT130" s="139" t="s">
        <v>115</v>
      </c>
      <c r="AU130" s="139" t="s">
        <v>121</v>
      </c>
      <c r="AY130" s="13" t="s">
        <v>112</v>
      </c>
      <c r="BE130" s="140">
        <f>IF(N130="základná",J130,0)</f>
        <v>0</v>
      </c>
      <c r="BF130" s="140">
        <f>IF(N130="znížená",J130,0)</f>
        <v>0</v>
      </c>
      <c r="BG130" s="140">
        <f>IF(N130="zákl. prenesená",J130,0)</f>
        <v>0</v>
      </c>
      <c r="BH130" s="140">
        <f>IF(N130="zníž. prenesená",J130,0)</f>
        <v>0</v>
      </c>
      <c r="BI130" s="140">
        <f>IF(N130="nulová",J130,0)</f>
        <v>0</v>
      </c>
      <c r="BJ130" s="13" t="s">
        <v>121</v>
      </c>
      <c r="BK130" s="140">
        <f>ROUND(I130*H130,2)</f>
        <v>0</v>
      </c>
      <c r="BL130" s="13" t="s">
        <v>120</v>
      </c>
      <c r="BM130" s="139" t="s">
        <v>232</v>
      </c>
    </row>
    <row r="131" spans="2:65" s="1" customFormat="1" ht="24" customHeight="1">
      <c r="B131" s="128"/>
      <c r="C131" s="129" t="s">
        <v>125</v>
      </c>
      <c r="D131" s="129" t="s">
        <v>115</v>
      </c>
      <c r="E131" s="130" t="s">
        <v>233</v>
      </c>
      <c r="F131" s="131" t="s">
        <v>234</v>
      </c>
      <c r="G131" s="132" t="s">
        <v>216</v>
      </c>
      <c r="H131" s="133">
        <v>10.76</v>
      </c>
      <c r="I131" s="134"/>
      <c r="J131" s="134">
        <f>ROUND(I131*H131,2)</f>
        <v>0</v>
      </c>
      <c r="K131" s="131" t="s">
        <v>1</v>
      </c>
      <c r="L131" s="25"/>
      <c r="M131" s="135" t="s">
        <v>1</v>
      </c>
      <c r="N131" s="136" t="s">
        <v>33</v>
      </c>
      <c r="O131" s="137">
        <v>7.0000000000000001E-3</v>
      </c>
      <c r="P131" s="137">
        <f>O131*H131</f>
        <v>7.5319999999999998E-2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120</v>
      </c>
      <c r="AT131" s="139" t="s">
        <v>115</v>
      </c>
      <c r="AU131" s="139" t="s">
        <v>121</v>
      </c>
      <c r="AY131" s="13" t="s">
        <v>112</v>
      </c>
      <c r="BE131" s="140">
        <f>IF(N131="základná",J131,0)</f>
        <v>0</v>
      </c>
      <c r="BF131" s="140">
        <f>IF(N131="znížená",J131,0)</f>
        <v>0</v>
      </c>
      <c r="BG131" s="140">
        <f>IF(N131="zákl. prenesená",J131,0)</f>
        <v>0</v>
      </c>
      <c r="BH131" s="140">
        <f>IF(N131="zníž. prenesená",J131,0)</f>
        <v>0</v>
      </c>
      <c r="BI131" s="140">
        <f>IF(N131="nulová",J131,0)</f>
        <v>0</v>
      </c>
      <c r="BJ131" s="13" t="s">
        <v>121</v>
      </c>
      <c r="BK131" s="140">
        <f>ROUND(I131*H131,2)</f>
        <v>0</v>
      </c>
      <c r="BL131" s="13" t="s">
        <v>120</v>
      </c>
      <c r="BM131" s="139" t="s">
        <v>235</v>
      </c>
    </row>
    <row r="132" spans="2:65" s="1" customFormat="1" ht="24" customHeight="1">
      <c r="B132" s="128"/>
      <c r="C132" s="129" t="s">
        <v>120</v>
      </c>
      <c r="D132" s="129" t="s">
        <v>115</v>
      </c>
      <c r="E132" s="130" t="s">
        <v>236</v>
      </c>
      <c r="F132" s="131" t="s">
        <v>237</v>
      </c>
      <c r="G132" s="132" t="s">
        <v>216</v>
      </c>
      <c r="H132" s="133">
        <v>1.179</v>
      </c>
      <c r="I132" s="134"/>
      <c r="J132" s="134">
        <f>ROUND(I132*H132,2)</f>
        <v>0</v>
      </c>
      <c r="K132" s="131" t="s">
        <v>1</v>
      </c>
      <c r="L132" s="25"/>
      <c r="M132" s="135" t="s">
        <v>1</v>
      </c>
      <c r="N132" s="136" t="s">
        <v>33</v>
      </c>
      <c r="O132" s="137">
        <v>0.89</v>
      </c>
      <c r="P132" s="137">
        <f>O132*H132</f>
        <v>1.04931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120</v>
      </c>
      <c r="AT132" s="139" t="s">
        <v>115</v>
      </c>
      <c r="AU132" s="139" t="s">
        <v>121</v>
      </c>
      <c r="AY132" s="13" t="s">
        <v>112</v>
      </c>
      <c r="BE132" s="140">
        <f>IF(N132="základná",J132,0)</f>
        <v>0</v>
      </c>
      <c r="BF132" s="140">
        <f>IF(N132="znížená",J132,0)</f>
        <v>0</v>
      </c>
      <c r="BG132" s="140">
        <f>IF(N132="zákl. prenesená",J132,0)</f>
        <v>0</v>
      </c>
      <c r="BH132" s="140">
        <f>IF(N132="zníž. prenesená",J132,0)</f>
        <v>0</v>
      </c>
      <c r="BI132" s="140">
        <f>IF(N132="nulová",J132,0)</f>
        <v>0</v>
      </c>
      <c r="BJ132" s="13" t="s">
        <v>121</v>
      </c>
      <c r="BK132" s="140">
        <f>ROUND(I132*H132,2)</f>
        <v>0</v>
      </c>
      <c r="BL132" s="13" t="s">
        <v>120</v>
      </c>
      <c r="BM132" s="139" t="s">
        <v>238</v>
      </c>
    </row>
    <row r="133" spans="2:65" s="1" customFormat="1" ht="24" customHeight="1">
      <c r="B133" s="128"/>
      <c r="C133" s="129" t="s">
        <v>133</v>
      </c>
      <c r="D133" s="129" t="s">
        <v>115</v>
      </c>
      <c r="E133" s="130" t="s">
        <v>239</v>
      </c>
      <c r="F133" s="131" t="s">
        <v>240</v>
      </c>
      <c r="G133" s="132" t="s">
        <v>216</v>
      </c>
      <c r="H133" s="133">
        <v>20.84</v>
      </c>
      <c r="I133" s="134"/>
      <c r="J133" s="134">
        <f>ROUND(I133*H133,2)</f>
        <v>0</v>
      </c>
      <c r="K133" s="131" t="s">
        <v>1</v>
      </c>
      <c r="L133" s="25"/>
      <c r="M133" s="135" t="s">
        <v>1</v>
      </c>
      <c r="N133" s="136" t="s">
        <v>33</v>
      </c>
      <c r="O133" s="137">
        <v>0.1</v>
      </c>
      <c r="P133" s="137">
        <f>O133*H133</f>
        <v>2.0840000000000001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120</v>
      </c>
      <c r="AT133" s="139" t="s">
        <v>115</v>
      </c>
      <c r="AU133" s="139" t="s">
        <v>121</v>
      </c>
      <c r="AY133" s="13" t="s">
        <v>112</v>
      </c>
      <c r="BE133" s="140">
        <f>IF(N133="základná",J133,0)</f>
        <v>0</v>
      </c>
      <c r="BF133" s="140">
        <f>IF(N133="znížená",J133,0)</f>
        <v>0</v>
      </c>
      <c r="BG133" s="140">
        <f>IF(N133="zákl. prenesená",J133,0)</f>
        <v>0</v>
      </c>
      <c r="BH133" s="140">
        <f>IF(N133="zníž. prenesená",J133,0)</f>
        <v>0</v>
      </c>
      <c r="BI133" s="140">
        <f>IF(N133="nulová",J133,0)</f>
        <v>0</v>
      </c>
      <c r="BJ133" s="13" t="s">
        <v>121</v>
      </c>
      <c r="BK133" s="140">
        <f>ROUND(I133*H133,2)</f>
        <v>0</v>
      </c>
      <c r="BL133" s="13" t="s">
        <v>120</v>
      </c>
      <c r="BM133" s="139" t="s">
        <v>241</v>
      </c>
    </row>
    <row r="134" spans="2:65" s="1" customFormat="1" ht="24" customHeight="1">
      <c r="B134" s="128"/>
      <c r="C134" s="129" t="s">
        <v>113</v>
      </c>
      <c r="D134" s="129" t="s">
        <v>115</v>
      </c>
      <c r="E134" s="130" t="s">
        <v>242</v>
      </c>
      <c r="F134" s="131" t="s">
        <v>243</v>
      </c>
      <c r="G134" s="132" t="s">
        <v>216</v>
      </c>
      <c r="H134" s="133">
        <v>1.179</v>
      </c>
      <c r="I134" s="134"/>
      <c r="J134" s="134">
        <f>ROUND(I134*H134,2)</f>
        <v>0</v>
      </c>
      <c r="K134" s="131" t="s">
        <v>119</v>
      </c>
      <c r="L134" s="25"/>
      <c r="M134" s="135" t="s">
        <v>1</v>
      </c>
      <c r="N134" s="136" t="s">
        <v>33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120</v>
      </c>
      <c r="AT134" s="139" t="s">
        <v>115</v>
      </c>
      <c r="AU134" s="139" t="s">
        <v>121</v>
      </c>
      <c r="AY134" s="13" t="s">
        <v>112</v>
      </c>
      <c r="BE134" s="140">
        <f>IF(N134="základná",J134,0)</f>
        <v>0</v>
      </c>
      <c r="BF134" s="140">
        <f>IF(N134="znížená",J134,0)</f>
        <v>0</v>
      </c>
      <c r="BG134" s="140">
        <f>IF(N134="zákl. prenesená",J134,0)</f>
        <v>0</v>
      </c>
      <c r="BH134" s="140">
        <f>IF(N134="zníž. prenesená",J134,0)</f>
        <v>0</v>
      </c>
      <c r="BI134" s="140">
        <f>IF(N134="nulová",J134,0)</f>
        <v>0</v>
      </c>
      <c r="BJ134" s="13" t="s">
        <v>121</v>
      </c>
      <c r="BK134" s="140">
        <f>ROUND(I134*H134,2)</f>
        <v>0</v>
      </c>
      <c r="BL134" s="13" t="s">
        <v>120</v>
      </c>
      <c r="BM134" s="139" t="s">
        <v>244</v>
      </c>
    </row>
    <row r="135" spans="2:65" s="11" customFormat="1" ht="22.9" customHeight="1">
      <c r="B135" s="116"/>
      <c r="D135" s="117" t="s">
        <v>66</v>
      </c>
      <c r="E135" s="126" t="s">
        <v>211</v>
      </c>
      <c r="F135" s="126" t="s">
        <v>212</v>
      </c>
      <c r="J135" s="127">
        <f>BK135</f>
        <v>0</v>
      </c>
      <c r="L135" s="116"/>
      <c r="M135" s="120"/>
      <c r="N135" s="121"/>
      <c r="O135" s="121"/>
      <c r="P135" s="122">
        <f>P136</f>
        <v>44.826599999999999</v>
      </c>
      <c r="Q135" s="121"/>
      <c r="R135" s="122">
        <f>R136</f>
        <v>0</v>
      </c>
      <c r="S135" s="121"/>
      <c r="T135" s="123">
        <f>T136</f>
        <v>0</v>
      </c>
      <c r="AR135" s="117" t="s">
        <v>75</v>
      </c>
      <c r="AT135" s="124" t="s">
        <v>66</v>
      </c>
      <c r="AU135" s="124" t="s">
        <v>75</v>
      </c>
      <c r="AY135" s="117" t="s">
        <v>112</v>
      </c>
      <c r="BK135" s="125">
        <f>BK136</f>
        <v>0</v>
      </c>
    </row>
    <row r="136" spans="2:65" s="1" customFormat="1" ht="24" customHeight="1">
      <c r="B136" s="128"/>
      <c r="C136" s="129" t="s">
        <v>140</v>
      </c>
      <c r="D136" s="129" t="s">
        <v>115</v>
      </c>
      <c r="E136" s="130" t="s">
        <v>214</v>
      </c>
      <c r="F136" s="131" t="s">
        <v>215</v>
      </c>
      <c r="G136" s="132" t="s">
        <v>216</v>
      </c>
      <c r="H136" s="133">
        <v>18.2</v>
      </c>
      <c r="I136" s="134"/>
      <c r="J136" s="134">
        <f>ROUND(I136*H136,2)</f>
        <v>0</v>
      </c>
      <c r="K136" s="131" t="s">
        <v>119</v>
      </c>
      <c r="L136" s="25"/>
      <c r="M136" s="135" t="s">
        <v>1</v>
      </c>
      <c r="N136" s="136" t="s">
        <v>33</v>
      </c>
      <c r="O136" s="137">
        <v>2.4630000000000001</v>
      </c>
      <c r="P136" s="137">
        <f>O136*H136</f>
        <v>44.826599999999999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120</v>
      </c>
      <c r="AT136" s="139" t="s">
        <v>115</v>
      </c>
      <c r="AU136" s="139" t="s">
        <v>121</v>
      </c>
      <c r="AY136" s="13" t="s">
        <v>112</v>
      </c>
      <c r="BE136" s="140">
        <f>IF(N136="základná",J136,0)</f>
        <v>0</v>
      </c>
      <c r="BF136" s="140">
        <f>IF(N136="znížená",J136,0)</f>
        <v>0</v>
      </c>
      <c r="BG136" s="140">
        <f>IF(N136="zákl. prenesená",J136,0)</f>
        <v>0</v>
      </c>
      <c r="BH136" s="140">
        <f>IF(N136="zníž. prenesená",J136,0)</f>
        <v>0</v>
      </c>
      <c r="BI136" s="140">
        <f>IF(N136="nulová",J136,0)</f>
        <v>0</v>
      </c>
      <c r="BJ136" s="13" t="s">
        <v>121</v>
      </c>
      <c r="BK136" s="140">
        <f>ROUND(I136*H136,2)</f>
        <v>0</v>
      </c>
      <c r="BL136" s="13" t="s">
        <v>120</v>
      </c>
      <c r="BM136" s="139" t="s">
        <v>245</v>
      </c>
    </row>
    <row r="137" spans="2:65" s="11" customFormat="1" ht="25.9" customHeight="1">
      <c r="B137" s="116"/>
      <c r="D137" s="117" t="s">
        <v>66</v>
      </c>
      <c r="E137" s="118" t="s">
        <v>246</v>
      </c>
      <c r="F137" s="118" t="s">
        <v>247</v>
      </c>
      <c r="J137" s="119">
        <f>BK137</f>
        <v>0</v>
      </c>
      <c r="L137" s="116"/>
      <c r="M137" s="120"/>
      <c r="N137" s="121"/>
      <c r="O137" s="121"/>
      <c r="P137" s="122">
        <f>P138+P149+P157+P160</f>
        <v>470.78223658000002</v>
      </c>
      <c r="Q137" s="121"/>
      <c r="R137" s="122">
        <f>R138+R149+R157+R160</f>
        <v>4.4195601199999999</v>
      </c>
      <c r="S137" s="121"/>
      <c r="T137" s="123">
        <f>T138+T149+T157+T160</f>
        <v>1.1792495000000001</v>
      </c>
      <c r="AR137" s="117" t="s">
        <v>121</v>
      </c>
      <c r="AT137" s="124" t="s">
        <v>66</v>
      </c>
      <c r="AU137" s="124" t="s">
        <v>67</v>
      </c>
      <c r="AY137" s="117" t="s">
        <v>112</v>
      </c>
      <c r="BK137" s="125">
        <f>BK138+BK149+BK157+BK160</f>
        <v>0</v>
      </c>
    </row>
    <row r="138" spans="2:65" s="11" customFormat="1" ht="22.9" customHeight="1">
      <c r="B138" s="116"/>
      <c r="D138" s="117" t="s">
        <v>66</v>
      </c>
      <c r="E138" s="126" t="s">
        <v>248</v>
      </c>
      <c r="F138" s="126" t="s">
        <v>249</v>
      </c>
      <c r="J138" s="127">
        <f>BK138</f>
        <v>0</v>
      </c>
      <c r="L138" s="116"/>
      <c r="M138" s="120"/>
      <c r="N138" s="121"/>
      <c r="O138" s="121"/>
      <c r="P138" s="122">
        <f>SUM(P139:P148)</f>
        <v>151.05875657999999</v>
      </c>
      <c r="Q138" s="121"/>
      <c r="R138" s="122">
        <f>SUM(R139:R148)</f>
        <v>1.5941760899999999</v>
      </c>
      <c r="S138" s="121"/>
      <c r="T138" s="123">
        <f>SUM(T139:T148)</f>
        <v>0.86870400000000003</v>
      </c>
      <c r="AR138" s="117" t="s">
        <v>121</v>
      </c>
      <c r="AT138" s="124" t="s">
        <v>66</v>
      </c>
      <c r="AU138" s="124" t="s">
        <v>75</v>
      </c>
      <c r="AY138" s="117" t="s">
        <v>112</v>
      </c>
      <c r="BK138" s="125">
        <f>SUM(BK139:BK148)</f>
        <v>0</v>
      </c>
    </row>
    <row r="139" spans="2:65" s="1" customFormat="1" ht="16.5" customHeight="1">
      <c r="B139" s="128"/>
      <c r="C139" s="129" t="s">
        <v>145</v>
      </c>
      <c r="D139" s="129" t="s">
        <v>115</v>
      </c>
      <c r="E139" s="130" t="s">
        <v>250</v>
      </c>
      <c r="F139" s="131" t="s">
        <v>251</v>
      </c>
      <c r="G139" s="132" t="s">
        <v>118</v>
      </c>
      <c r="H139" s="133">
        <v>281.279</v>
      </c>
      <c r="I139" s="134"/>
      <c r="J139" s="134">
        <f t="shared" ref="J139:J148" si="0">ROUND(I139*H139,2)</f>
        <v>0</v>
      </c>
      <c r="K139" s="131" t="s">
        <v>119</v>
      </c>
      <c r="L139" s="25"/>
      <c r="M139" s="135" t="s">
        <v>1</v>
      </c>
      <c r="N139" s="136" t="s">
        <v>33</v>
      </c>
      <c r="O139" s="137">
        <v>4.002E-2</v>
      </c>
      <c r="P139" s="137">
        <f t="shared" ref="P139:P148" si="1">O139*H139</f>
        <v>11.256785580000001</v>
      </c>
      <c r="Q139" s="137">
        <v>0</v>
      </c>
      <c r="R139" s="137">
        <f t="shared" ref="R139:R148" si="2">Q139*H139</f>
        <v>0</v>
      </c>
      <c r="S139" s="137">
        <v>0</v>
      </c>
      <c r="T139" s="138">
        <f t="shared" ref="T139:T148" si="3">S139*H139</f>
        <v>0</v>
      </c>
      <c r="AR139" s="139" t="s">
        <v>175</v>
      </c>
      <c r="AT139" s="139" t="s">
        <v>115</v>
      </c>
      <c r="AU139" s="139" t="s">
        <v>121</v>
      </c>
      <c r="AY139" s="13" t="s">
        <v>112</v>
      </c>
      <c r="BE139" s="140">
        <f t="shared" ref="BE139:BE148" si="4">IF(N139="základná",J139,0)</f>
        <v>0</v>
      </c>
      <c r="BF139" s="140">
        <f t="shared" ref="BF139:BF148" si="5">IF(N139="znížená",J139,0)</f>
        <v>0</v>
      </c>
      <c r="BG139" s="140">
        <f t="shared" ref="BG139:BG148" si="6">IF(N139="zákl. prenesená",J139,0)</f>
        <v>0</v>
      </c>
      <c r="BH139" s="140">
        <f t="shared" ref="BH139:BH148" si="7">IF(N139="zníž. prenesená",J139,0)</f>
        <v>0</v>
      </c>
      <c r="BI139" s="140">
        <f t="shared" ref="BI139:BI148" si="8">IF(N139="nulová",J139,0)</f>
        <v>0</v>
      </c>
      <c r="BJ139" s="13" t="s">
        <v>121</v>
      </c>
      <c r="BK139" s="140">
        <f t="shared" ref="BK139:BK148" si="9">ROUND(I139*H139,2)</f>
        <v>0</v>
      </c>
      <c r="BL139" s="13" t="s">
        <v>175</v>
      </c>
      <c r="BM139" s="139" t="s">
        <v>252</v>
      </c>
    </row>
    <row r="140" spans="2:65" s="1" customFormat="1" ht="16.5" customHeight="1">
      <c r="B140" s="128"/>
      <c r="C140" s="145" t="s">
        <v>146</v>
      </c>
      <c r="D140" s="145" t="s">
        <v>253</v>
      </c>
      <c r="E140" s="146" t="s">
        <v>254</v>
      </c>
      <c r="F140" s="147" t="s">
        <v>255</v>
      </c>
      <c r="G140" s="148" t="s">
        <v>118</v>
      </c>
      <c r="H140" s="149">
        <v>323.471</v>
      </c>
      <c r="I140" s="150"/>
      <c r="J140" s="150">
        <f t="shared" si="0"/>
        <v>0</v>
      </c>
      <c r="K140" s="147" t="s">
        <v>119</v>
      </c>
      <c r="L140" s="151"/>
      <c r="M140" s="152" t="s">
        <v>1</v>
      </c>
      <c r="N140" s="153" t="s">
        <v>33</v>
      </c>
      <c r="O140" s="137">
        <v>0</v>
      </c>
      <c r="P140" s="137">
        <f t="shared" si="1"/>
        <v>0</v>
      </c>
      <c r="Q140" s="137">
        <v>1.9000000000000001E-4</v>
      </c>
      <c r="R140" s="137">
        <f t="shared" si="2"/>
        <v>6.1459490000000006E-2</v>
      </c>
      <c r="S140" s="137">
        <v>0</v>
      </c>
      <c r="T140" s="138">
        <f t="shared" si="3"/>
        <v>0</v>
      </c>
      <c r="AR140" s="139" t="s">
        <v>256</v>
      </c>
      <c r="AT140" s="139" t="s">
        <v>253</v>
      </c>
      <c r="AU140" s="139" t="s">
        <v>121</v>
      </c>
      <c r="AY140" s="13" t="s">
        <v>112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121</v>
      </c>
      <c r="BK140" s="140">
        <f t="shared" si="9"/>
        <v>0</v>
      </c>
      <c r="BL140" s="13" t="s">
        <v>175</v>
      </c>
      <c r="BM140" s="139" t="s">
        <v>257</v>
      </c>
    </row>
    <row r="141" spans="2:65" s="1" customFormat="1" ht="16.5" customHeight="1">
      <c r="B141" s="128"/>
      <c r="C141" s="129" t="s">
        <v>150</v>
      </c>
      <c r="D141" s="129" t="s">
        <v>115</v>
      </c>
      <c r="E141" s="130" t="s">
        <v>258</v>
      </c>
      <c r="F141" s="131" t="s">
        <v>259</v>
      </c>
      <c r="G141" s="132" t="s">
        <v>118</v>
      </c>
      <c r="H141" s="133">
        <v>281.279</v>
      </c>
      <c r="I141" s="134"/>
      <c r="J141" s="134">
        <f t="shared" si="0"/>
        <v>0</v>
      </c>
      <c r="K141" s="131" t="s">
        <v>1</v>
      </c>
      <c r="L141" s="25"/>
      <c r="M141" s="135" t="s">
        <v>1</v>
      </c>
      <c r="N141" s="136" t="s">
        <v>33</v>
      </c>
      <c r="O141" s="137">
        <v>3.2000000000000001E-2</v>
      </c>
      <c r="P141" s="137">
        <f t="shared" si="1"/>
        <v>9.000928</v>
      </c>
      <c r="Q141" s="137">
        <v>0</v>
      </c>
      <c r="R141" s="137">
        <f t="shared" si="2"/>
        <v>0</v>
      </c>
      <c r="S141" s="137">
        <v>2E-3</v>
      </c>
      <c r="T141" s="138">
        <f t="shared" si="3"/>
        <v>0.562558</v>
      </c>
      <c r="AR141" s="139" t="s">
        <v>175</v>
      </c>
      <c r="AT141" s="139" t="s">
        <v>115</v>
      </c>
      <c r="AU141" s="139" t="s">
        <v>121</v>
      </c>
      <c r="AY141" s="13" t="s">
        <v>112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121</v>
      </c>
      <c r="BK141" s="140">
        <f t="shared" si="9"/>
        <v>0</v>
      </c>
      <c r="BL141" s="13" t="s">
        <v>175</v>
      </c>
      <c r="BM141" s="139" t="s">
        <v>260</v>
      </c>
    </row>
    <row r="142" spans="2:65" s="1" customFormat="1" ht="16.5" customHeight="1">
      <c r="B142" s="128"/>
      <c r="C142" s="129" t="s">
        <v>154</v>
      </c>
      <c r="D142" s="129" t="s">
        <v>115</v>
      </c>
      <c r="E142" s="130" t="s">
        <v>261</v>
      </c>
      <c r="F142" s="131" t="s">
        <v>262</v>
      </c>
      <c r="G142" s="132" t="s">
        <v>118</v>
      </c>
      <c r="H142" s="133">
        <v>153.07300000000001</v>
      </c>
      <c r="I142" s="134"/>
      <c r="J142" s="134">
        <f t="shared" si="0"/>
        <v>0</v>
      </c>
      <c r="K142" s="131" t="s">
        <v>1</v>
      </c>
      <c r="L142" s="25"/>
      <c r="M142" s="135" t="s">
        <v>1</v>
      </c>
      <c r="N142" s="136" t="s">
        <v>33</v>
      </c>
      <c r="O142" s="137">
        <v>3.2000000000000001E-2</v>
      </c>
      <c r="P142" s="137">
        <f t="shared" si="1"/>
        <v>4.8983360000000005</v>
      </c>
      <c r="Q142" s="137">
        <v>0</v>
      </c>
      <c r="R142" s="137">
        <f t="shared" si="2"/>
        <v>0</v>
      </c>
      <c r="S142" s="137">
        <v>2E-3</v>
      </c>
      <c r="T142" s="138">
        <f t="shared" si="3"/>
        <v>0.30614600000000003</v>
      </c>
      <c r="AR142" s="139" t="s">
        <v>175</v>
      </c>
      <c r="AT142" s="139" t="s">
        <v>115</v>
      </c>
      <c r="AU142" s="139" t="s">
        <v>121</v>
      </c>
      <c r="AY142" s="13" t="s">
        <v>112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121</v>
      </c>
      <c r="BK142" s="140">
        <f t="shared" si="9"/>
        <v>0</v>
      </c>
      <c r="BL142" s="13" t="s">
        <v>175</v>
      </c>
      <c r="BM142" s="139" t="s">
        <v>263</v>
      </c>
    </row>
    <row r="143" spans="2:65" s="1" customFormat="1" ht="24" customHeight="1">
      <c r="B143" s="128"/>
      <c r="C143" s="129" t="s">
        <v>158</v>
      </c>
      <c r="D143" s="129" t="s">
        <v>115</v>
      </c>
      <c r="E143" s="130" t="s">
        <v>264</v>
      </c>
      <c r="F143" s="131" t="s">
        <v>265</v>
      </c>
      <c r="G143" s="132" t="s">
        <v>118</v>
      </c>
      <c r="H143" s="133">
        <v>382.68299999999999</v>
      </c>
      <c r="I143" s="134"/>
      <c r="J143" s="134">
        <f t="shared" si="0"/>
        <v>0</v>
      </c>
      <c r="K143" s="131" t="s">
        <v>1</v>
      </c>
      <c r="L143" s="25"/>
      <c r="M143" s="135" t="s">
        <v>1</v>
      </c>
      <c r="N143" s="136" t="s">
        <v>33</v>
      </c>
      <c r="O143" s="137">
        <v>0.30099999999999999</v>
      </c>
      <c r="P143" s="137">
        <f t="shared" si="1"/>
        <v>115.18758299999999</v>
      </c>
      <c r="Q143" s="137">
        <v>8.9999999999999998E-4</v>
      </c>
      <c r="R143" s="137">
        <f t="shared" si="2"/>
        <v>0.34441469999999996</v>
      </c>
      <c r="S143" s="137">
        <v>0</v>
      </c>
      <c r="T143" s="138">
        <f t="shared" si="3"/>
        <v>0</v>
      </c>
      <c r="AR143" s="139" t="s">
        <v>175</v>
      </c>
      <c r="AT143" s="139" t="s">
        <v>115</v>
      </c>
      <c r="AU143" s="139" t="s">
        <v>121</v>
      </c>
      <c r="AY143" s="13" t="s">
        <v>112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121</v>
      </c>
      <c r="BK143" s="140">
        <f t="shared" si="9"/>
        <v>0</v>
      </c>
      <c r="BL143" s="13" t="s">
        <v>175</v>
      </c>
      <c r="BM143" s="139" t="s">
        <v>266</v>
      </c>
    </row>
    <row r="144" spans="2:65" s="1" customFormat="1" ht="24" customHeight="1">
      <c r="B144" s="128"/>
      <c r="C144" s="145" t="s">
        <v>162</v>
      </c>
      <c r="D144" s="145" t="s">
        <v>253</v>
      </c>
      <c r="E144" s="146" t="s">
        <v>267</v>
      </c>
      <c r="F144" s="147" t="s">
        <v>268</v>
      </c>
      <c r="G144" s="148" t="s">
        <v>118</v>
      </c>
      <c r="H144" s="149">
        <v>440.08499999999998</v>
      </c>
      <c r="I144" s="150"/>
      <c r="J144" s="150">
        <f t="shared" si="0"/>
        <v>0</v>
      </c>
      <c r="K144" s="147" t="s">
        <v>1</v>
      </c>
      <c r="L144" s="151"/>
      <c r="M144" s="152" t="s">
        <v>1</v>
      </c>
      <c r="N144" s="153" t="s">
        <v>33</v>
      </c>
      <c r="O144" s="137">
        <v>0</v>
      </c>
      <c r="P144" s="137">
        <f t="shared" si="1"/>
        <v>0</v>
      </c>
      <c r="Q144" s="137">
        <v>1.9E-3</v>
      </c>
      <c r="R144" s="137">
        <f t="shared" si="2"/>
        <v>0.8361615</v>
      </c>
      <c r="S144" s="137">
        <v>0</v>
      </c>
      <c r="T144" s="138">
        <f t="shared" si="3"/>
        <v>0</v>
      </c>
      <c r="AR144" s="139" t="s">
        <v>256</v>
      </c>
      <c r="AT144" s="139" t="s">
        <v>253</v>
      </c>
      <c r="AU144" s="139" t="s">
        <v>121</v>
      </c>
      <c r="AY144" s="13" t="s">
        <v>112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121</v>
      </c>
      <c r="BK144" s="140">
        <f t="shared" si="9"/>
        <v>0</v>
      </c>
      <c r="BL144" s="13" t="s">
        <v>175</v>
      </c>
      <c r="BM144" s="139" t="s">
        <v>269</v>
      </c>
    </row>
    <row r="145" spans="2:65" s="1" customFormat="1" ht="16.5" customHeight="1">
      <c r="B145" s="128"/>
      <c r="C145" s="145" t="s">
        <v>167</v>
      </c>
      <c r="D145" s="145" t="s">
        <v>253</v>
      </c>
      <c r="E145" s="146" t="s">
        <v>270</v>
      </c>
      <c r="F145" s="147" t="s">
        <v>271</v>
      </c>
      <c r="G145" s="148" t="s">
        <v>272</v>
      </c>
      <c r="H145" s="149">
        <v>2297</v>
      </c>
      <c r="I145" s="150"/>
      <c r="J145" s="150">
        <f t="shared" si="0"/>
        <v>0</v>
      </c>
      <c r="K145" s="147" t="s">
        <v>119</v>
      </c>
      <c r="L145" s="151"/>
      <c r="M145" s="152" t="s">
        <v>1</v>
      </c>
      <c r="N145" s="153" t="s">
        <v>33</v>
      </c>
      <c r="O145" s="137">
        <v>0</v>
      </c>
      <c r="P145" s="137">
        <f t="shared" si="1"/>
        <v>0</v>
      </c>
      <c r="Q145" s="137">
        <v>8.0000000000000007E-5</v>
      </c>
      <c r="R145" s="137">
        <f t="shared" si="2"/>
        <v>0.18376000000000001</v>
      </c>
      <c r="S145" s="137">
        <v>0</v>
      </c>
      <c r="T145" s="138">
        <f t="shared" si="3"/>
        <v>0</v>
      </c>
      <c r="AR145" s="139" t="s">
        <v>256</v>
      </c>
      <c r="AT145" s="139" t="s">
        <v>253</v>
      </c>
      <c r="AU145" s="139" t="s">
        <v>121</v>
      </c>
      <c r="AY145" s="13" t="s">
        <v>112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121</v>
      </c>
      <c r="BK145" s="140">
        <f t="shared" si="9"/>
        <v>0</v>
      </c>
      <c r="BL145" s="13" t="s">
        <v>175</v>
      </c>
      <c r="BM145" s="139" t="s">
        <v>273</v>
      </c>
    </row>
    <row r="146" spans="2:65" s="1" customFormat="1" ht="24" customHeight="1">
      <c r="B146" s="128"/>
      <c r="C146" s="129" t="s">
        <v>171</v>
      </c>
      <c r="D146" s="129" t="s">
        <v>115</v>
      </c>
      <c r="E146" s="130" t="s">
        <v>274</v>
      </c>
      <c r="F146" s="131" t="s">
        <v>275</v>
      </c>
      <c r="G146" s="132" t="s">
        <v>118</v>
      </c>
      <c r="H146" s="133">
        <v>382.68299999999999</v>
      </c>
      <c r="I146" s="134"/>
      <c r="J146" s="134">
        <f t="shared" si="0"/>
        <v>0</v>
      </c>
      <c r="K146" s="131" t="s">
        <v>1</v>
      </c>
      <c r="L146" s="25"/>
      <c r="M146" s="135" t="s">
        <v>1</v>
      </c>
      <c r="N146" s="136" t="s">
        <v>33</v>
      </c>
      <c r="O146" s="137">
        <v>2.8000000000000001E-2</v>
      </c>
      <c r="P146" s="137">
        <f t="shared" si="1"/>
        <v>10.715123999999999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175</v>
      </c>
      <c r="AT146" s="139" t="s">
        <v>115</v>
      </c>
      <c r="AU146" s="139" t="s">
        <v>121</v>
      </c>
      <c r="AY146" s="13" t="s">
        <v>112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121</v>
      </c>
      <c r="BK146" s="140">
        <f t="shared" si="9"/>
        <v>0</v>
      </c>
      <c r="BL146" s="13" t="s">
        <v>175</v>
      </c>
      <c r="BM146" s="139" t="s">
        <v>276</v>
      </c>
    </row>
    <row r="147" spans="2:65" s="1" customFormat="1" ht="16.5" customHeight="1">
      <c r="B147" s="128"/>
      <c r="C147" s="145" t="s">
        <v>175</v>
      </c>
      <c r="D147" s="145" t="s">
        <v>253</v>
      </c>
      <c r="E147" s="146" t="s">
        <v>277</v>
      </c>
      <c r="F147" s="147" t="s">
        <v>278</v>
      </c>
      <c r="G147" s="148" t="s">
        <v>118</v>
      </c>
      <c r="H147" s="149">
        <v>420.95100000000002</v>
      </c>
      <c r="I147" s="150"/>
      <c r="J147" s="150">
        <f t="shared" si="0"/>
        <v>0</v>
      </c>
      <c r="K147" s="147" t="s">
        <v>1</v>
      </c>
      <c r="L147" s="151"/>
      <c r="M147" s="152" t="s">
        <v>1</v>
      </c>
      <c r="N147" s="153" t="s">
        <v>33</v>
      </c>
      <c r="O147" s="137">
        <v>0</v>
      </c>
      <c r="P147" s="137">
        <f t="shared" si="1"/>
        <v>0</v>
      </c>
      <c r="Q147" s="137">
        <v>4.0000000000000002E-4</v>
      </c>
      <c r="R147" s="137">
        <f t="shared" si="2"/>
        <v>0.16838040000000001</v>
      </c>
      <c r="S147" s="137">
        <v>0</v>
      </c>
      <c r="T147" s="138">
        <f t="shared" si="3"/>
        <v>0</v>
      </c>
      <c r="AR147" s="139" t="s">
        <v>256</v>
      </c>
      <c r="AT147" s="139" t="s">
        <v>253</v>
      </c>
      <c r="AU147" s="139" t="s">
        <v>121</v>
      </c>
      <c r="AY147" s="13" t="s">
        <v>112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121</v>
      </c>
      <c r="BK147" s="140">
        <f t="shared" si="9"/>
        <v>0</v>
      </c>
      <c r="BL147" s="13" t="s">
        <v>175</v>
      </c>
      <c r="BM147" s="139" t="s">
        <v>279</v>
      </c>
    </row>
    <row r="148" spans="2:65" s="1" customFormat="1" ht="24" customHeight="1">
      <c r="B148" s="128"/>
      <c r="C148" s="129" t="s">
        <v>179</v>
      </c>
      <c r="D148" s="129" t="s">
        <v>115</v>
      </c>
      <c r="E148" s="130" t="s">
        <v>280</v>
      </c>
      <c r="F148" s="131" t="s">
        <v>281</v>
      </c>
      <c r="G148" s="132" t="s">
        <v>282</v>
      </c>
      <c r="H148" s="133">
        <v>108.89</v>
      </c>
      <c r="I148" s="134"/>
      <c r="J148" s="134">
        <f t="shared" si="0"/>
        <v>0</v>
      </c>
      <c r="K148" s="131" t="s">
        <v>119</v>
      </c>
      <c r="L148" s="25"/>
      <c r="M148" s="135" t="s">
        <v>1</v>
      </c>
      <c r="N148" s="136" t="s">
        <v>33</v>
      </c>
      <c r="O148" s="137">
        <v>0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175</v>
      </c>
      <c r="AT148" s="139" t="s">
        <v>115</v>
      </c>
      <c r="AU148" s="139" t="s">
        <v>121</v>
      </c>
      <c r="AY148" s="13" t="s">
        <v>112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121</v>
      </c>
      <c r="BK148" s="140">
        <f t="shared" si="9"/>
        <v>0</v>
      </c>
      <c r="BL148" s="13" t="s">
        <v>175</v>
      </c>
      <c r="BM148" s="139" t="s">
        <v>283</v>
      </c>
    </row>
    <row r="149" spans="2:65" s="11" customFormat="1" ht="22.9" customHeight="1">
      <c r="B149" s="116"/>
      <c r="D149" s="117" t="s">
        <v>66</v>
      </c>
      <c r="E149" s="126" t="s">
        <v>284</v>
      </c>
      <c r="F149" s="126" t="s">
        <v>285</v>
      </c>
      <c r="J149" s="127">
        <f>BK149</f>
        <v>0</v>
      </c>
      <c r="L149" s="116"/>
      <c r="M149" s="120"/>
      <c r="N149" s="121"/>
      <c r="O149" s="121"/>
      <c r="P149" s="122">
        <f>SUM(P150:P156)</f>
        <v>186.40443000000002</v>
      </c>
      <c r="Q149" s="121"/>
      <c r="R149" s="122">
        <f>SUM(R150:R156)</f>
        <v>1.30370998</v>
      </c>
      <c r="S149" s="121"/>
      <c r="T149" s="123">
        <f>SUM(T150:T156)</f>
        <v>0</v>
      </c>
      <c r="AR149" s="117" t="s">
        <v>121</v>
      </c>
      <c r="AT149" s="124" t="s">
        <v>66</v>
      </c>
      <c r="AU149" s="124" t="s">
        <v>75</v>
      </c>
      <c r="AY149" s="117" t="s">
        <v>112</v>
      </c>
      <c r="BK149" s="125">
        <f>SUM(BK150:BK156)</f>
        <v>0</v>
      </c>
    </row>
    <row r="150" spans="2:65" s="1" customFormat="1" ht="24" customHeight="1">
      <c r="B150" s="128"/>
      <c r="C150" s="129" t="s">
        <v>183</v>
      </c>
      <c r="D150" s="129" t="s">
        <v>115</v>
      </c>
      <c r="E150" s="130" t="s">
        <v>286</v>
      </c>
      <c r="F150" s="131" t="s">
        <v>287</v>
      </c>
      <c r="G150" s="132" t="s">
        <v>118</v>
      </c>
      <c r="H150" s="133">
        <v>562.55600000000004</v>
      </c>
      <c r="I150" s="134"/>
      <c r="J150" s="134">
        <f t="shared" ref="J150:J156" si="10">ROUND(I150*H150,2)</f>
        <v>0</v>
      </c>
      <c r="K150" s="131" t="s">
        <v>1</v>
      </c>
      <c r="L150" s="25"/>
      <c r="M150" s="135" t="s">
        <v>1</v>
      </c>
      <c r="N150" s="136" t="s">
        <v>33</v>
      </c>
      <c r="O150" s="137">
        <v>0.29499999999999998</v>
      </c>
      <c r="P150" s="137">
        <f t="shared" ref="P150:P156" si="11">O150*H150</f>
        <v>165.95402000000001</v>
      </c>
      <c r="Q150" s="137">
        <v>1.2E-4</v>
      </c>
      <c r="R150" s="137">
        <f t="shared" ref="R150:R156" si="12">Q150*H150</f>
        <v>6.7506720000000006E-2</v>
      </c>
      <c r="S150" s="137">
        <v>0</v>
      </c>
      <c r="T150" s="138">
        <f t="shared" ref="T150:T156" si="13">S150*H150</f>
        <v>0</v>
      </c>
      <c r="AR150" s="139" t="s">
        <v>175</v>
      </c>
      <c r="AT150" s="139" t="s">
        <v>115</v>
      </c>
      <c r="AU150" s="139" t="s">
        <v>121</v>
      </c>
      <c r="AY150" s="13" t="s">
        <v>112</v>
      </c>
      <c r="BE150" s="140">
        <f t="shared" ref="BE150:BE156" si="14">IF(N150="základná",J150,0)</f>
        <v>0</v>
      </c>
      <c r="BF150" s="140">
        <f t="shared" ref="BF150:BF156" si="15">IF(N150="znížená",J150,0)</f>
        <v>0</v>
      </c>
      <c r="BG150" s="140">
        <f t="shared" ref="BG150:BG156" si="16">IF(N150="zákl. prenesená",J150,0)</f>
        <v>0</v>
      </c>
      <c r="BH150" s="140">
        <f t="shared" ref="BH150:BH156" si="17">IF(N150="zníž. prenesená",J150,0)</f>
        <v>0</v>
      </c>
      <c r="BI150" s="140">
        <f t="shared" ref="BI150:BI156" si="18">IF(N150="nulová",J150,0)</f>
        <v>0</v>
      </c>
      <c r="BJ150" s="13" t="s">
        <v>121</v>
      </c>
      <c r="BK150" s="140">
        <f t="shared" ref="BK150:BK156" si="19">ROUND(I150*H150,2)</f>
        <v>0</v>
      </c>
      <c r="BL150" s="13" t="s">
        <v>175</v>
      </c>
      <c r="BM150" s="139" t="s">
        <v>288</v>
      </c>
    </row>
    <row r="151" spans="2:65" s="1" customFormat="1" ht="24" customHeight="1">
      <c r="B151" s="128"/>
      <c r="C151" s="145" t="s">
        <v>188</v>
      </c>
      <c r="D151" s="145" t="s">
        <v>253</v>
      </c>
      <c r="E151" s="146" t="s">
        <v>289</v>
      </c>
      <c r="F151" s="147" t="s">
        <v>290</v>
      </c>
      <c r="G151" s="148" t="s">
        <v>118</v>
      </c>
      <c r="H151" s="149">
        <v>289.71600000000001</v>
      </c>
      <c r="I151" s="150"/>
      <c r="J151" s="150">
        <f t="shared" si="10"/>
        <v>0</v>
      </c>
      <c r="K151" s="147" t="s">
        <v>119</v>
      </c>
      <c r="L151" s="151"/>
      <c r="M151" s="152" t="s">
        <v>1</v>
      </c>
      <c r="N151" s="153" t="s">
        <v>33</v>
      </c>
      <c r="O151" s="137">
        <v>0</v>
      </c>
      <c r="P151" s="137">
        <f t="shared" si="11"/>
        <v>0</v>
      </c>
      <c r="Q151" s="137">
        <v>1.56E-3</v>
      </c>
      <c r="R151" s="137">
        <f t="shared" si="12"/>
        <v>0.45195696000000002</v>
      </c>
      <c r="S151" s="137">
        <v>0</v>
      </c>
      <c r="T151" s="138">
        <f t="shared" si="13"/>
        <v>0</v>
      </c>
      <c r="AR151" s="139" t="s">
        <v>256</v>
      </c>
      <c r="AT151" s="139" t="s">
        <v>253</v>
      </c>
      <c r="AU151" s="139" t="s">
        <v>121</v>
      </c>
      <c r="AY151" s="13" t="s">
        <v>112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121</v>
      </c>
      <c r="BK151" s="140">
        <f t="shared" si="19"/>
        <v>0</v>
      </c>
      <c r="BL151" s="13" t="s">
        <v>175</v>
      </c>
      <c r="BM151" s="139" t="s">
        <v>291</v>
      </c>
    </row>
    <row r="152" spans="2:65" s="1" customFormat="1" ht="24" customHeight="1">
      <c r="B152" s="128"/>
      <c r="C152" s="145" t="s">
        <v>7</v>
      </c>
      <c r="D152" s="145" t="s">
        <v>253</v>
      </c>
      <c r="E152" s="146" t="s">
        <v>292</v>
      </c>
      <c r="F152" s="147" t="s">
        <v>293</v>
      </c>
      <c r="G152" s="148" t="s">
        <v>118</v>
      </c>
      <c r="H152" s="149">
        <v>289.71600000000001</v>
      </c>
      <c r="I152" s="150"/>
      <c r="J152" s="150">
        <f t="shared" si="10"/>
        <v>0</v>
      </c>
      <c r="K152" s="147" t="s">
        <v>119</v>
      </c>
      <c r="L152" s="151"/>
      <c r="M152" s="152" t="s">
        <v>1</v>
      </c>
      <c r="N152" s="153" t="s">
        <v>33</v>
      </c>
      <c r="O152" s="137">
        <v>0</v>
      </c>
      <c r="P152" s="137">
        <f t="shared" si="11"/>
        <v>0</v>
      </c>
      <c r="Q152" s="137">
        <v>2.3400000000000001E-3</v>
      </c>
      <c r="R152" s="137">
        <f t="shared" si="12"/>
        <v>0.67793544000000006</v>
      </c>
      <c r="S152" s="137">
        <v>0</v>
      </c>
      <c r="T152" s="138">
        <f t="shared" si="13"/>
        <v>0</v>
      </c>
      <c r="AR152" s="139" t="s">
        <v>256</v>
      </c>
      <c r="AT152" s="139" t="s">
        <v>253</v>
      </c>
      <c r="AU152" s="139" t="s">
        <v>121</v>
      </c>
      <c r="AY152" s="13" t="s">
        <v>112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121</v>
      </c>
      <c r="BK152" s="140">
        <f t="shared" si="19"/>
        <v>0</v>
      </c>
      <c r="BL152" s="13" t="s">
        <v>175</v>
      </c>
      <c r="BM152" s="139" t="s">
        <v>294</v>
      </c>
    </row>
    <row r="153" spans="2:65" s="1" customFormat="1" ht="16.5" customHeight="1">
      <c r="B153" s="128"/>
      <c r="C153" s="129" t="s">
        <v>195</v>
      </c>
      <c r="D153" s="129" t="s">
        <v>115</v>
      </c>
      <c r="E153" s="130" t="s">
        <v>295</v>
      </c>
      <c r="F153" s="131" t="s">
        <v>296</v>
      </c>
      <c r="G153" s="132" t="s">
        <v>118</v>
      </c>
      <c r="H153" s="133">
        <v>78.055000000000007</v>
      </c>
      <c r="I153" s="134"/>
      <c r="J153" s="134">
        <f t="shared" si="10"/>
        <v>0</v>
      </c>
      <c r="K153" s="131" t="s">
        <v>119</v>
      </c>
      <c r="L153" s="25"/>
      <c r="M153" s="135" t="s">
        <v>1</v>
      </c>
      <c r="N153" s="136" t="s">
        <v>33</v>
      </c>
      <c r="O153" s="137">
        <v>0.26200000000000001</v>
      </c>
      <c r="P153" s="137">
        <f t="shared" si="11"/>
        <v>20.450410000000002</v>
      </c>
      <c r="Q153" s="137">
        <v>1.2E-4</v>
      </c>
      <c r="R153" s="137">
        <f t="shared" si="12"/>
        <v>9.366600000000001E-3</v>
      </c>
      <c r="S153" s="137">
        <v>0</v>
      </c>
      <c r="T153" s="138">
        <f t="shared" si="13"/>
        <v>0</v>
      </c>
      <c r="AR153" s="139" t="s">
        <v>175</v>
      </c>
      <c r="AT153" s="139" t="s">
        <v>115</v>
      </c>
      <c r="AU153" s="139" t="s">
        <v>121</v>
      </c>
      <c r="AY153" s="13" t="s">
        <v>112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121</v>
      </c>
      <c r="BK153" s="140">
        <f t="shared" si="19"/>
        <v>0</v>
      </c>
      <c r="BL153" s="13" t="s">
        <v>175</v>
      </c>
      <c r="BM153" s="139" t="s">
        <v>297</v>
      </c>
    </row>
    <row r="154" spans="2:65" s="1" customFormat="1" ht="24" customHeight="1">
      <c r="B154" s="128"/>
      <c r="C154" s="145" t="s">
        <v>199</v>
      </c>
      <c r="D154" s="145" t="s">
        <v>253</v>
      </c>
      <c r="E154" s="146" t="s">
        <v>298</v>
      </c>
      <c r="F154" s="147" t="s">
        <v>299</v>
      </c>
      <c r="G154" s="148" t="s">
        <v>118</v>
      </c>
      <c r="H154" s="149">
        <v>46.997</v>
      </c>
      <c r="I154" s="150"/>
      <c r="J154" s="150">
        <f t="shared" si="10"/>
        <v>0</v>
      </c>
      <c r="K154" s="147" t="s">
        <v>119</v>
      </c>
      <c r="L154" s="151"/>
      <c r="M154" s="152" t="s">
        <v>1</v>
      </c>
      <c r="N154" s="153" t="s">
        <v>33</v>
      </c>
      <c r="O154" s="137">
        <v>0</v>
      </c>
      <c r="P154" s="137">
        <f t="shared" si="11"/>
        <v>0</v>
      </c>
      <c r="Q154" s="137">
        <v>9.7999999999999997E-4</v>
      </c>
      <c r="R154" s="137">
        <f t="shared" si="12"/>
        <v>4.6057059999999997E-2</v>
      </c>
      <c r="S154" s="137">
        <v>0</v>
      </c>
      <c r="T154" s="138">
        <f t="shared" si="13"/>
        <v>0</v>
      </c>
      <c r="AR154" s="139" t="s">
        <v>256</v>
      </c>
      <c r="AT154" s="139" t="s">
        <v>253</v>
      </c>
      <c r="AU154" s="139" t="s">
        <v>121</v>
      </c>
      <c r="AY154" s="13" t="s">
        <v>112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121</v>
      </c>
      <c r="BK154" s="140">
        <f t="shared" si="19"/>
        <v>0</v>
      </c>
      <c r="BL154" s="13" t="s">
        <v>175</v>
      </c>
      <c r="BM154" s="139" t="s">
        <v>300</v>
      </c>
    </row>
    <row r="155" spans="2:65" s="1" customFormat="1" ht="24" customHeight="1">
      <c r="B155" s="128"/>
      <c r="C155" s="145" t="s">
        <v>203</v>
      </c>
      <c r="D155" s="145" t="s">
        <v>253</v>
      </c>
      <c r="E155" s="146" t="s">
        <v>289</v>
      </c>
      <c r="F155" s="147" t="s">
        <v>290</v>
      </c>
      <c r="G155" s="148" t="s">
        <v>118</v>
      </c>
      <c r="H155" s="149">
        <v>32.619999999999997</v>
      </c>
      <c r="I155" s="150"/>
      <c r="J155" s="150">
        <f t="shared" si="10"/>
        <v>0</v>
      </c>
      <c r="K155" s="147" t="s">
        <v>119</v>
      </c>
      <c r="L155" s="151"/>
      <c r="M155" s="152" t="s">
        <v>1</v>
      </c>
      <c r="N155" s="153" t="s">
        <v>33</v>
      </c>
      <c r="O155" s="137">
        <v>0</v>
      </c>
      <c r="P155" s="137">
        <f t="shared" si="11"/>
        <v>0</v>
      </c>
      <c r="Q155" s="137">
        <v>1.56E-3</v>
      </c>
      <c r="R155" s="137">
        <f t="shared" si="12"/>
        <v>5.0887199999999994E-2</v>
      </c>
      <c r="S155" s="137">
        <v>0</v>
      </c>
      <c r="T155" s="138">
        <f t="shared" si="13"/>
        <v>0</v>
      </c>
      <c r="AR155" s="139" t="s">
        <v>256</v>
      </c>
      <c r="AT155" s="139" t="s">
        <v>253</v>
      </c>
      <c r="AU155" s="139" t="s">
        <v>121</v>
      </c>
      <c r="AY155" s="13" t="s">
        <v>112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0</v>
      </c>
      <c r="BL155" s="13" t="s">
        <v>175</v>
      </c>
      <c r="BM155" s="139" t="s">
        <v>301</v>
      </c>
    </row>
    <row r="156" spans="2:65" s="1" customFormat="1" ht="24" customHeight="1">
      <c r="B156" s="128"/>
      <c r="C156" s="129" t="s">
        <v>207</v>
      </c>
      <c r="D156" s="129" t="s">
        <v>115</v>
      </c>
      <c r="E156" s="130" t="s">
        <v>302</v>
      </c>
      <c r="F156" s="131" t="s">
        <v>303</v>
      </c>
      <c r="G156" s="132" t="s">
        <v>282</v>
      </c>
      <c r="H156" s="133">
        <v>94.736999999999995</v>
      </c>
      <c r="I156" s="134"/>
      <c r="J156" s="134">
        <f t="shared" si="10"/>
        <v>0</v>
      </c>
      <c r="K156" s="131" t="s">
        <v>119</v>
      </c>
      <c r="L156" s="25"/>
      <c r="M156" s="135" t="s">
        <v>1</v>
      </c>
      <c r="N156" s="136" t="s">
        <v>33</v>
      </c>
      <c r="O156" s="137">
        <v>0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175</v>
      </c>
      <c r="AT156" s="139" t="s">
        <v>115</v>
      </c>
      <c r="AU156" s="139" t="s">
        <v>121</v>
      </c>
      <c r="AY156" s="13" t="s">
        <v>112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0</v>
      </c>
      <c r="BL156" s="13" t="s">
        <v>175</v>
      </c>
      <c r="BM156" s="139" t="s">
        <v>304</v>
      </c>
    </row>
    <row r="157" spans="2:65" s="11" customFormat="1" ht="22.9" customHeight="1">
      <c r="B157" s="116"/>
      <c r="D157" s="117" t="s">
        <v>66</v>
      </c>
      <c r="E157" s="126" t="s">
        <v>305</v>
      </c>
      <c r="F157" s="126" t="s">
        <v>306</v>
      </c>
      <c r="J157" s="127">
        <f>BK157</f>
        <v>0</v>
      </c>
      <c r="L157" s="116"/>
      <c r="M157" s="120"/>
      <c r="N157" s="121"/>
      <c r="O157" s="121"/>
      <c r="P157" s="122">
        <f>SUM(P158:P159)</f>
        <v>16.85988</v>
      </c>
      <c r="Q157" s="121"/>
      <c r="R157" s="122">
        <f>SUM(R158:R159)</f>
        <v>0.80474705000000002</v>
      </c>
      <c r="S157" s="121"/>
      <c r="T157" s="123">
        <f>SUM(T158:T159)</f>
        <v>0</v>
      </c>
      <c r="AR157" s="117" t="s">
        <v>121</v>
      </c>
      <c r="AT157" s="124" t="s">
        <v>66</v>
      </c>
      <c r="AU157" s="124" t="s">
        <v>75</v>
      </c>
      <c r="AY157" s="117" t="s">
        <v>112</v>
      </c>
      <c r="BK157" s="125">
        <f>SUM(BK158:BK159)</f>
        <v>0</v>
      </c>
    </row>
    <row r="158" spans="2:65" s="1" customFormat="1" ht="24" customHeight="1">
      <c r="B158" s="128"/>
      <c r="C158" s="129" t="s">
        <v>213</v>
      </c>
      <c r="D158" s="129" t="s">
        <v>115</v>
      </c>
      <c r="E158" s="130" t="s">
        <v>307</v>
      </c>
      <c r="F158" s="131" t="s">
        <v>308</v>
      </c>
      <c r="G158" s="132" t="s">
        <v>118</v>
      </c>
      <c r="H158" s="133">
        <v>78.055000000000007</v>
      </c>
      <c r="I158" s="134"/>
      <c r="J158" s="134">
        <f>ROUND(I158*H158,2)</f>
        <v>0</v>
      </c>
      <c r="K158" s="131" t="s">
        <v>119</v>
      </c>
      <c r="L158" s="25"/>
      <c r="M158" s="135" t="s">
        <v>1</v>
      </c>
      <c r="N158" s="136" t="s">
        <v>33</v>
      </c>
      <c r="O158" s="137">
        <v>0.216</v>
      </c>
      <c r="P158" s="137">
        <f>O158*H158</f>
        <v>16.85988</v>
      </c>
      <c r="Q158" s="137">
        <v>1.031E-2</v>
      </c>
      <c r="R158" s="137">
        <f>Q158*H158</f>
        <v>0.80474705000000002</v>
      </c>
      <c r="S158" s="137">
        <v>0</v>
      </c>
      <c r="T158" s="138">
        <f>S158*H158</f>
        <v>0</v>
      </c>
      <c r="AR158" s="139" t="s">
        <v>175</v>
      </c>
      <c r="AT158" s="139" t="s">
        <v>115</v>
      </c>
      <c r="AU158" s="139" t="s">
        <v>121</v>
      </c>
      <c r="AY158" s="13" t="s">
        <v>112</v>
      </c>
      <c r="BE158" s="140">
        <f>IF(N158="základná",J158,0)</f>
        <v>0</v>
      </c>
      <c r="BF158" s="140">
        <f>IF(N158="znížená",J158,0)</f>
        <v>0</v>
      </c>
      <c r="BG158" s="140">
        <f>IF(N158="zákl. prenesená",J158,0)</f>
        <v>0</v>
      </c>
      <c r="BH158" s="140">
        <f>IF(N158="zníž. prenesená",J158,0)</f>
        <v>0</v>
      </c>
      <c r="BI158" s="140">
        <f>IF(N158="nulová",J158,0)</f>
        <v>0</v>
      </c>
      <c r="BJ158" s="13" t="s">
        <v>121</v>
      </c>
      <c r="BK158" s="140">
        <f>ROUND(I158*H158,2)</f>
        <v>0</v>
      </c>
      <c r="BL158" s="13" t="s">
        <v>175</v>
      </c>
      <c r="BM158" s="139" t="s">
        <v>309</v>
      </c>
    </row>
    <row r="159" spans="2:65" s="1" customFormat="1" ht="24" customHeight="1">
      <c r="B159" s="128"/>
      <c r="C159" s="129" t="s">
        <v>310</v>
      </c>
      <c r="D159" s="129" t="s">
        <v>115</v>
      </c>
      <c r="E159" s="130" t="s">
        <v>311</v>
      </c>
      <c r="F159" s="131" t="s">
        <v>312</v>
      </c>
      <c r="G159" s="132" t="s">
        <v>282</v>
      </c>
      <c r="H159" s="133">
        <v>12.38</v>
      </c>
      <c r="I159" s="134"/>
      <c r="J159" s="134">
        <f>ROUND(I159*H159,2)</f>
        <v>0</v>
      </c>
      <c r="K159" s="131" t="s">
        <v>1</v>
      </c>
      <c r="L159" s="25"/>
      <c r="M159" s="135" t="s">
        <v>1</v>
      </c>
      <c r="N159" s="136" t="s">
        <v>33</v>
      </c>
      <c r="O159" s="137">
        <v>0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175</v>
      </c>
      <c r="AT159" s="139" t="s">
        <v>115</v>
      </c>
      <c r="AU159" s="139" t="s">
        <v>121</v>
      </c>
      <c r="AY159" s="13" t="s">
        <v>112</v>
      </c>
      <c r="BE159" s="140">
        <f>IF(N159="základná",J159,0)</f>
        <v>0</v>
      </c>
      <c r="BF159" s="140">
        <f>IF(N159="znížená",J159,0)</f>
        <v>0</v>
      </c>
      <c r="BG159" s="140">
        <f>IF(N159="zákl. prenesená",J159,0)</f>
        <v>0</v>
      </c>
      <c r="BH159" s="140">
        <f>IF(N159="zníž. prenesená",J159,0)</f>
        <v>0</v>
      </c>
      <c r="BI159" s="140">
        <f>IF(N159="nulová",J159,0)</f>
        <v>0</v>
      </c>
      <c r="BJ159" s="13" t="s">
        <v>121</v>
      </c>
      <c r="BK159" s="140">
        <f>ROUND(I159*H159,2)</f>
        <v>0</v>
      </c>
      <c r="BL159" s="13" t="s">
        <v>175</v>
      </c>
      <c r="BM159" s="139" t="s">
        <v>313</v>
      </c>
    </row>
    <row r="160" spans="2:65" s="11" customFormat="1" ht="22.9" customHeight="1">
      <c r="B160" s="116"/>
      <c r="D160" s="117" t="s">
        <v>66</v>
      </c>
      <c r="E160" s="126" t="s">
        <v>314</v>
      </c>
      <c r="F160" s="126" t="s">
        <v>315</v>
      </c>
      <c r="J160" s="127">
        <f>BK160</f>
        <v>0</v>
      </c>
      <c r="L160" s="116"/>
      <c r="M160" s="120"/>
      <c r="N160" s="121"/>
      <c r="O160" s="121"/>
      <c r="P160" s="122">
        <f>SUM(P161:P163)</f>
        <v>116.45917000000001</v>
      </c>
      <c r="Q160" s="121"/>
      <c r="R160" s="122">
        <f>SUM(R161:R163)</f>
        <v>0.71692699999999998</v>
      </c>
      <c r="S160" s="121"/>
      <c r="T160" s="123">
        <f>SUM(T161:T163)</f>
        <v>0.31054550000000003</v>
      </c>
      <c r="AR160" s="117" t="s">
        <v>121</v>
      </c>
      <c r="AT160" s="124" t="s">
        <v>66</v>
      </c>
      <c r="AU160" s="124" t="s">
        <v>75</v>
      </c>
      <c r="AY160" s="117" t="s">
        <v>112</v>
      </c>
      <c r="BK160" s="125">
        <f>SUM(BK161:BK163)</f>
        <v>0</v>
      </c>
    </row>
    <row r="161" spans="2:65" s="1" customFormat="1" ht="24" customHeight="1">
      <c r="B161" s="128"/>
      <c r="C161" s="129" t="s">
        <v>316</v>
      </c>
      <c r="D161" s="129" t="s">
        <v>115</v>
      </c>
      <c r="E161" s="130" t="s">
        <v>317</v>
      </c>
      <c r="F161" s="131" t="s">
        <v>318</v>
      </c>
      <c r="G161" s="132" t="s">
        <v>186</v>
      </c>
      <c r="H161" s="133">
        <v>92.15</v>
      </c>
      <c r="I161" s="134"/>
      <c r="J161" s="134">
        <f>ROUND(I161*H161,2)</f>
        <v>0</v>
      </c>
      <c r="K161" s="131" t="s">
        <v>119</v>
      </c>
      <c r="L161" s="25"/>
      <c r="M161" s="135" t="s">
        <v>1</v>
      </c>
      <c r="N161" s="136" t="s">
        <v>33</v>
      </c>
      <c r="O161" s="137">
        <v>9.5000000000000001E-2</v>
      </c>
      <c r="P161" s="137">
        <f>O161*H161</f>
        <v>8.7542500000000008</v>
      </c>
      <c r="Q161" s="137">
        <v>0</v>
      </c>
      <c r="R161" s="137">
        <f>Q161*H161</f>
        <v>0</v>
      </c>
      <c r="S161" s="137">
        <v>3.3700000000000002E-3</v>
      </c>
      <c r="T161" s="138">
        <f>S161*H161</f>
        <v>0.31054550000000003</v>
      </c>
      <c r="AR161" s="139" t="s">
        <v>175</v>
      </c>
      <c r="AT161" s="139" t="s">
        <v>115</v>
      </c>
      <c r="AU161" s="139" t="s">
        <v>121</v>
      </c>
      <c r="AY161" s="13" t="s">
        <v>112</v>
      </c>
      <c r="BE161" s="140">
        <f>IF(N161="základná",J161,0)</f>
        <v>0</v>
      </c>
      <c r="BF161" s="140">
        <f>IF(N161="znížená",J161,0)</f>
        <v>0</v>
      </c>
      <c r="BG161" s="140">
        <f>IF(N161="zákl. prenesená",J161,0)</f>
        <v>0</v>
      </c>
      <c r="BH161" s="140">
        <f>IF(N161="zníž. prenesená",J161,0)</f>
        <v>0</v>
      </c>
      <c r="BI161" s="140">
        <f>IF(N161="nulová",J161,0)</f>
        <v>0</v>
      </c>
      <c r="BJ161" s="13" t="s">
        <v>121</v>
      </c>
      <c r="BK161" s="140">
        <f>ROUND(I161*H161,2)</f>
        <v>0</v>
      </c>
      <c r="BL161" s="13" t="s">
        <v>175</v>
      </c>
      <c r="BM161" s="139" t="s">
        <v>319</v>
      </c>
    </row>
    <row r="162" spans="2:65" s="1" customFormat="1" ht="24" customHeight="1">
      <c r="B162" s="128"/>
      <c r="C162" s="129" t="s">
        <v>320</v>
      </c>
      <c r="D162" s="129" t="s">
        <v>115</v>
      </c>
      <c r="E162" s="130" t="s">
        <v>321</v>
      </c>
      <c r="F162" s="131" t="s">
        <v>322</v>
      </c>
      <c r="G162" s="132" t="s">
        <v>186</v>
      </c>
      <c r="H162" s="133">
        <v>92.15</v>
      </c>
      <c r="I162" s="134"/>
      <c r="J162" s="134">
        <f>ROUND(I162*H162,2)</f>
        <v>0</v>
      </c>
      <c r="K162" s="131" t="s">
        <v>119</v>
      </c>
      <c r="L162" s="25"/>
      <c r="M162" s="135" t="s">
        <v>1</v>
      </c>
      <c r="N162" s="136" t="s">
        <v>33</v>
      </c>
      <c r="O162" s="137">
        <v>1.1688000000000001</v>
      </c>
      <c r="P162" s="137">
        <f>O162*H162</f>
        <v>107.70492000000002</v>
      </c>
      <c r="Q162" s="137">
        <v>7.7799999999999996E-3</v>
      </c>
      <c r="R162" s="137">
        <f>Q162*H162</f>
        <v>0.71692699999999998</v>
      </c>
      <c r="S162" s="137">
        <v>0</v>
      </c>
      <c r="T162" s="138">
        <f>S162*H162</f>
        <v>0</v>
      </c>
      <c r="AR162" s="139" t="s">
        <v>175</v>
      </c>
      <c r="AT162" s="139" t="s">
        <v>115</v>
      </c>
      <c r="AU162" s="139" t="s">
        <v>121</v>
      </c>
      <c r="AY162" s="13" t="s">
        <v>112</v>
      </c>
      <c r="BE162" s="140">
        <f>IF(N162="základná",J162,0)</f>
        <v>0</v>
      </c>
      <c r="BF162" s="140">
        <f>IF(N162="znížená",J162,0)</f>
        <v>0</v>
      </c>
      <c r="BG162" s="140">
        <f>IF(N162="zákl. prenesená",J162,0)</f>
        <v>0</v>
      </c>
      <c r="BH162" s="140">
        <f>IF(N162="zníž. prenesená",J162,0)</f>
        <v>0</v>
      </c>
      <c r="BI162" s="140">
        <f>IF(N162="nulová",J162,0)</f>
        <v>0</v>
      </c>
      <c r="BJ162" s="13" t="s">
        <v>121</v>
      </c>
      <c r="BK162" s="140">
        <f>ROUND(I162*H162,2)</f>
        <v>0</v>
      </c>
      <c r="BL162" s="13" t="s">
        <v>175</v>
      </c>
      <c r="BM162" s="139" t="s">
        <v>323</v>
      </c>
    </row>
    <row r="163" spans="2:65" s="1" customFormat="1" ht="24" customHeight="1">
      <c r="B163" s="128"/>
      <c r="C163" s="129" t="s">
        <v>324</v>
      </c>
      <c r="D163" s="129" t="s">
        <v>115</v>
      </c>
      <c r="E163" s="130" t="s">
        <v>325</v>
      </c>
      <c r="F163" s="131" t="s">
        <v>326</v>
      </c>
      <c r="G163" s="132" t="s">
        <v>282</v>
      </c>
      <c r="H163" s="133">
        <v>21.904</v>
      </c>
      <c r="I163" s="134"/>
      <c r="J163" s="134">
        <f>ROUND(I163*H163,2)</f>
        <v>0</v>
      </c>
      <c r="K163" s="131" t="s">
        <v>119</v>
      </c>
      <c r="L163" s="25"/>
      <c r="M163" s="141" t="s">
        <v>1</v>
      </c>
      <c r="N163" s="142" t="s">
        <v>33</v>
      </c>
      <c r="O163" s="143">
        <v>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39" t="s">
        <v>175</v>
      </c>
      <c r="AT163" s="139" t="s">
        <v>115</v>
      </c>
      <c r="AU163" s="139" t="s">
        <v>121</v>
      </c>
      <c r="AY163" s="13" t="s">
        <v>112</v>
      </c>
      <c r="BE163" s="140">
        <f>IF(N163="základná",J163,0)</f>
        <v>0</v>
      </c>
      <c r="BF163" s="140">
        <f>IF(N163="znížená",J163,0)</f>
        <v>0</v>
      </c>
      <c r="BG163" s="140">
        <f>IF(N163="zákl. prenesená",J163,0)</f>
        <v>0</v>
      </c>
      <c r="BH163" s="140">
        <f>IF(N163="zníž. prenesená",J163,0)</f>
        <v>0</v>
      </c>
      <c r="BI163" s="140">
        <f>IF(N163="nulová",J163,0)</f>
        <v>0</v>
      </c>
      <c r="BJ163" s="13" t="s">
        <v>121</v>
      </c>
      <c r="BK163" s="140">
        <f>ROUND(I163*H163,2)</f>
        <v>0</v>
      </c>
      <c r="BL163" s="13" t="s">
        <v>175</v>
      </c>
      <c r="BM163" s="139" t="s">
        <v>327</v>
      </c>
    </row>
    <row r="164" spans="2:65" s="1" customFormat="1" ht="7" customHeight="1">
      <c r="B164" s="37"/>
      <c r="C164" s="38"/>
      <c r="D164" s="38"/>
      <c r="E164" s="38"/>
      <c r="F164" s="38"/>
      <c r="G164" s="38"/>
      <c r="H164" s="38"/>
      <c r="I164" s="38"/>
      <c r="J164" s="38"/>
      <c r="K164" s="38"/>
      <c r="L164" s="25"/>
    </row>
  </sheetData>
  <autoFilter ref="C124:K163" xr:uid="{00000000-0009-0000-0000-000002000000}"/>
  <mergeCells count="9">
    <mergeCell ref="E115:H115"/>
    <mergeCell ref="E117:H117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6"/>
  <sheetViews>
    <sheetView showGridLines="0" topLeftCell="A127" workbookViewId="0">
      <selection activeCell="I135" sqref="I135:I14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7" customHeight="1">
      <c r="L2" s="302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82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5" customHeight="1">
      <c r="B4" s="16"/>
      <c r="D4" s="17" t="s">
        <v>86</v>
      </c>
      <c r="L4" s="16"/>
      <c r="M4" s="82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2" t="str">
        <f>'Rekapitulácia stavby'!K6</f>
        <v>Zníženie energetickej náročnosti objektov spoločnosti HERN s.r.o. Námestovo - SO 802</v>
      </c>
      <c r="F7" s="323"/>
      <c r="G7" s="323"/>
      <c r="H7" s="323"/>
      <c r="L7" s="16"/>
    </row>
    <row r="8" spans="1:46" s="1" customFormat="1" ht="12" customHeight="1">
      <c r="B8" s="25"/>
      <c r="D8" s="22" t="s">
        <v>87</v>
      </c>
      <c r="L8" s="25"/>
    </row>
    <row r="9" spans="1:46" s="1" customFormat="1" ht="37" customHeight="1">
      <c r="B9" s="25"/>
      <c r="E9" s="316" t="s">
        <v>328</v>
      </c>
      <c r="F9" s="324"/>
      <c r="G9" s="324"/>
      <c r="H9" s="324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/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4" t="s">
        <v>674</v>
      </c>
      <c r="L17" s="25"/>
    </row>
    <row r="18" spans="2:12" s="1" customFormat="1" ht="18" customHeight="1">
      <c r="B18" s="25"/>
      <c r="E18" s="325" t="s">
        <v>674</v>
      </c>
      <c r="F18" s="325"/>
      <c r="G18" s="325"/>
      <c r="I18" s="22" t="s">
        <v>21</v>
      </c>
      <c r="J18" s="284" t="s">
        <v>674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675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3"/>
      <c r="E27" s="303" t="s">
        <v>1</v>
      </c>
      <c r="F27" s="303"/>
      <c r="G27" s="303"/>
      <c r="H27" s="303"/>
      <c r="L27" s="83"/>
    </row>
    <row r="28" spans="2:12" s="1" customFormat="1" ht="7" customHeight="1">
      <c r="B28" s="25"/>
      <c r="L28" s="25"/>
    </row>
    <row r="29" spans="2:12" s="1" customFormat="1" ht="7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4" t="s">
        <v>27</v>
      </c>
      <c r="J30" s="59">
        <f>ROUND(J118, 2)</f>
        <v>0</v>
      </c>
      <c r="L30" s="25"/>
    </row>
    <row r="31" spans="2:12" s="1" customFormat="1" ht="7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85" t="s">
        <v>31</v>
      </c>
      <c r="E33" s="22" t="s">
        <v>32</v>
      </c>
      <c r="F33" s="86">
        <f>ROUND((SUM(BE118:BE145)),  2)</f>
        <v>0</v>
      </c>
      <c r="I33" s="87">
        <v>0.2</v>
      </c>
      <c r="J33" s="86">
        <f>ROUND(((SUM(BE118:BE145))*I33),  2)</f>
        <v>0</v>
      </c>
      <c r="L33" s="25"/>
    </row>
    <row r="34" spans="2:12" s="1" customFormat="1" ht="14.5" customHeight="1">
      <c r="B34" s="25"/>
      <c r="E34" s="22" t="s">
        <v>33</v>
      </c>
      <c r="F34" s="86">
        <f>ROUND((SUM(BF118:BF145)),  2)</f>
        <v>0</v>
      </c>
      <c r="I34" s="87">
        <v>0.2</v>
      </c>
      <c r="J34" s="86">
        <f>ROUND(((SUM(BF118:BF145))*I34),  2)</f>
        <v>0</v>
      </c>
      <c r="L34" s="25"/>
    </row>
    <row r="35" spans="2:12" s="1" customFormat="1" ht="14.5" hidden="1" customHeight="1">
      <c r="B35" s="25"/>
      <c r="E35" s="22" t="s">
        <v>34</v>
      </c>
      <c r="F35" s="86">
        <f>ROUND((SUM(BG118:BG145)),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>
      <c r="B36" s="25"/>
      <c r="E36" s="22" t="s">
        <v>35</v>
      </c>
      <c r="F36" s="86">
        <f>ROUND((SUM(BH118:BH145)),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>
      <c r="B37" s="25"/>
      <c r="E37" s="22" t="s">
        <v>36</v>
      </c>
      <c r="F37" s="86">
        <f>ROUND((SUM(BI118:BI145)),  2)</f>
        <v>0</v>
      </c>
      <c r="I37" s="87">
        <v>0</v>
      </c>
      <c r="J37" s="86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8"/>
      <c r="D39" s="89" t="s">
        <v>37</v>
      </c>
      <c r="E39" s="50"/>
      <c r="F39" s="50"/>
      <c r="G39" s="90" t="s">
        <v>38</v>
      </c>
      <c r="H39" s="91" t="s">
        <v>39</v>
      </c>
      <c r="I39" s="50"/>
      <c r="J39" s="92">
        <f>SUM(J30:J37)</f>
        <v>0</v>
      </c>
      <c r="K39" s="93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42</v>
      </c>
      <c r="E61" s="27"/>
      <c r="F61" s="94" t="s">
        <v>43</v>
      </c>
      <c r="G61" s="36" t="s">
        <v>42</v>
      </c>
      <c r="H61" s="27"/>
      <c r="I61" s="27"/>
      <c r="J61" s="95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42</v>
      </c>
      <c r="E76" s="27"/>
      <c r="F76" s="94" t="s">
        <v>43</v>
      </c>
      <c r="G76" s="36" t="s">
        <v>42</v>
      </c>
      <c r="H76" s="27"/>
      <c r="I76" s="27"/>
      <c r="J76" s="95" t="s">
        <v>43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89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2" t="str">
        <f>E7</f>
        <v>Zníženie energetickej náročnosti objektov spoločnosti HERN s.r.o. Námestovo - SO 802</v>
      </c>
      <c r="F85" s="323"/>
      <c r="G85" s="323"/>
      <c r="H85" s="323"/>
      <c r="L85" s="25"/>
    </row>
    <row r="86" spans="2:47" s="1" customFormat="1" ht="12" customHeight="1">
      <c r="B86" s="25"/>
      <c r="C86" s="22" t="s">
        <v>87</v>
      </c>
      <c r="L86" s="25"/>
    </row>
    <row r="87" spans="2:47" s="1" customFormat="1" ht="16.5" customHeight="1">
      <c r="B87" s="25"/>
      <c r="E87" s="316" t="str">
        <f>E9</f>
        <v>03 - Výmena výplní otvorov</v>
      </c>
      <c r="F87" s="324"/>
      <c r="G87" s="324"/>
      <c r="H87" s="324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28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>Ing.Tibor Petrík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25</v>
      </c>
      <c r="J92" s="23" t="str">
        <f>E24</f>
        <v/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8" t="s">
        <v>92</v>
      </c>
      <c r="J96" s="59">
        <f>J118</f>
        <v>0</v>
      </c>
      <c r="L96" s="25"/>
      <c r="AU96" s="13" t="s">
        <v>93</v>
      </c>
    </row>
    <row r="97" spans="2:12" s="8" customFormat="1" ht="25" customHeight="1">
      <c r="B97" s="99"/>
      <c r="D97" s="100" t="s">
        <v>220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329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25"/>
      <c r="L99" s="25"/>
    </row>
    <row r="100" spans="2:12" s="1" customFormat="1" ht="7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4" spans="2:12" s="1" customFormat="1" ht="7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5" customHeight="1">
      <c r="B105" s="25"/>
      <c r="C105" s="17" t="s">
        <v>98</v>
      </c>
      <c r="L105" s="25"/>
    </row>
    <row r="106" spans="2:12" s="1" customFormat="1" ht="7" customHeight="1">
      <c r="B106" s="25"/>
      <c r="L106" s="25"/>
    </row>
    <row r="107" spans="2:12" s="1" customFormat="1" ht="12" customHeight="1">
      <c r="B107" s="25"/>
      <c r="C107" s="22" t="s">
        <v>12</v>
      </c>
      <c r="L107" s="25"/>
    </row>
    <row r="108" spans="2:12" s="1" customFormat="1" ht="16.5" customHeight="1">
      <c r="B108" s="25"/>
      <c r="E108" s="322" t="str">
        <f>E7</f>
        <v>Zníženie energetickej náročnosti objektov spoločnosti HERN s.r.o. Námestovo - SO 802</v>
      </c>
      <c r="F108" s="323"/>
      <c r="G108" s="323"/>
      <c r="H108" s="323"/>
      <c r="L108" s="25"/>
    </row>
    <row r="109" spans="2:12" s="1" customFormat="1" ht="12" customHeight="1">
      <c r="B109" s="25"/>
      <c r="C109" s="22" t="s">
        <v>87</v>
      </c>
      <c r="L109" s="25"/>
    </row>
    <row r="110" spans="2:12" s="1" customFormat="1" ht="16.5" customHeight="1">
      <c r="B110" s="25"/>
      <c r="E110" s="316" t="str">
        <f>E9</f>
        <v>03 - Výmena výplní otvorov</v>
      </c>
      <c r="F110" s="324"/>
      <c r="G110" s="324"/>
      <c r="H110" s="324"/>
      <c r="L110" s="25"/>
    </row>
    <row r="111" spans="2:12" s="1" customFormat="1" ht="7" customHeight="1">
      <c r="B111" s="25"/>
      <c r="L111" s="25"/>
    </row>
    <row r="112" spans="2:12" s="1" customFormat="1" ht="12" customHeight="1">
      <c r="B112" s="25"/>
      <c r="C112" s="22" t="s">
        <v>15</v>
      </c>
      <c r="F112" s="20" t="str">
        <f>F12</f>
        <v>Námestovo</v>
      </c>
      <c r="I112" s="22" t="s">
        <v>17</v>
      </c>
      <c r="J112" s="45" t="str">
        <f>IF(J12="","",J12)</f>
        <v/>
      </c>
      <c r="L112" s="25"/>
    </row>
    <row r="113" spans="2:65" s="1" customFormat="1" ht="7" customHeight="1">
      <c r="B113" s="25"/>
      <c r="L113" s="25"/>
    </row>
    <row r="114" spans="2:65" s="1" customFormat="1" ht="28" customHeight="1">
      <c r="B114" s="25"/>
      <c r="C114" s="22" t="s">
        <v>18</v>
      </c>
      <c r="F114" s="20" t="str">
        <f>E15</f>
        <v>HERN, s.r.o. Námestovo</v>
      </c>
      <c r="I114" s="22" t="s">
        <v>23</v>
      </c>
      <c r="J114" s="23" t="str">
        <f>E21</f>
        <v>Ing.Tibor Petrík</v>
      </c>
      <c r="L114" s="25"/>
    </row>
    <row r="115" spans="2:65" s="1" customFormat="1" ht="15.25" customHeight="1">
      <c r="B115" s="25"/>
      <c r="C115" s="22" t="s">
        <v>22</v>
      </c>
      <c r="F115" s="20" t="str">
        <f>IF(E18="","",E18)</f>
        <v>Vyplň údaj</v>
      </c>
      <c r="I115" s="22" t="s">
        <v>25</v>
      </c>
      <c r="J115" s="23" t="str">
        <f>E24</f>
        <v/>
      </c>
      <c r="L115" s="25"/>
    </row>
    <row r="116" spans="2:65" s="1" customFormat="1" ht="10.4" customHeight="1">
      <c r="B116" s="25"/>
      <c r="L116" s="25"/>
    </row>
    <row r="117" spans="2:65" s="10" customFormat="1" ht="29.25" customHeight="1">
      <c r="B117" s="107"/>
      <c r="C117" s="108" t="s">
        <v>99</v>
      </c>
      <c r="D117" s="109" t="s">
        <v>52</v>
      </c>
      <c r="E117" s="109" t="s">
        <v>48</v>
      </c>
      <c r="F117" s="109" t="s">
        <v>49</v>
      </c>
      <c r="G117" s="109" t="s">
        <v>100</v>
      </c>
      <c r="H117" s="109" t="s">
        <v>101</v>
      </c>
      <c r="I117" s="109" t="s">
        <v>102</v>
      </c>
      <c r="J117" s="110" t="s">
        <v>91</v>
      </c>
      <c r="K117" s="111" t="s">
        <v>103</v>
      </c>
      <c r="L117" s="107"/>
      <c r="M117" s="52" t="s">
        <v>1</v>
      </c>
      <c r="N117" s="53" t="s">
        <v>31</v>
      </c>
      <c r="O117" s="53" t="s">
        <v>104</v>
      </c>
      <c r="P117" s="53" t="s">
        <v>105</v>
      </c>
      <c r="Q117" s="53" t="s">
        <v>106</v>
      </c>
      <c r="R117" s="53" t="s">
        <v>107</v>
      </c>
      <c r="S117" s="53" t="s">
        <v>108</v>
      </c>
      <c r="T117" s="54" t="s">
        <v>109</v>
      </c>
    </row>
    <row r="118" spans="2:65" s="1" customFormat="1" ht="22.9" customHeight="1">
      <c r="B118" s="25"/>
      <c r="C118" s="57" t="s">
        <v>92</v>
      </c>
      <c r="J118" s="112">
        <f>BK118</f>
        <v>0</v>
      </c>
      <c r="L118" s="25"/>
      <c r="M118" s="55"/>
      <c r="N118" s="46"/>
      <c r="O118" s="46"/>
      <c r="P118" s="113">
        <f>P119</f>
        <v>43.097999999999999</v>
      </c>
      <c r="Q118" s="46"/>
      <c r="R118" s="113">
        <f>R119</f>
        <v>1.4838389999999997</v>
      </c>
      <c r="S118" s="46"/>
      <c r="T118" s="114">
        <f>T119</f>
        <v>0</v>
      </c>
      <c r="AT118" s="13" t="s">
        <v>66</v>
      </c>
      <c r="AU118" s="13" t="s">
        <v>93</v>
      </c>
      <c r="BK118" s="115">
        <f>BK119</f>
        <v>0</v>
      </c>
    </row>
    <row r="119" spans="2:65" s="11" customFormat="1" ht="25.9" customHeight="1">
      <c r="B119" s="116"/>
      <c r="D119" s="117" t="s">
        <v>66</v>
      </c>
      <c r="E119" s="118" t="s">
        <v>246</v>
      </c>
      <c r="F119" s="118" t="s">
        <v>247</v>
      </c>
      <c r="J119" s="119">
        <f>BK119</f>
        <v>0</v>
      </c>
      <c r="L119" s="116"/>
      <c r="M119" s="120"/>
      <c r="N119" s="121"/>
      <c r="O119" s="121"/>
      <c r="P119" s="122">
        <f>P120</f>
        <v>43.097999999999999</v>
      </c>
      <c r="Q119" s="121"/>
      <c r="R119" s="122">
        <f>R120</f>
        <v>1.4838389999999997</v>
      </c>
      <c r="S119" s="121"/>
      <c r="T119" s="123">
        <f>T120</f>
        <v>0</v>
      </c>
      <c r="AR119" s="117" t="s">
        <v>121</v>
      </c>
      <c r="AT119" s="124" t="s">
        <v>66</v>
      </c>
      <c r="AU119" s="124" t="s">
        <v>67</v>
      </c>
      <c r="AY119" s="117" t="s">
        <v>112</v>
      </c>
      <c r="BK119" s="125">
        <f>BK120</f>
        <v>0</v>
      </c>
    </row>
    <row r="120" spans="2:65" s="11" customFormat="1" ht="22.9" customHeight="1">
      <c r="B120" s="116"/>
      <c r="D120" s="117" t="s">
        <v>66</v>
      </c>
      <c r="E120" s="126" t="s">
        <v>330</v>
      </c>
      <c r="F120" s="126" t="s">
        <v>331</v>
      </c>
      <c r="J120" s="127">
        <f>BK120</f>
        <v>0</v>
      </c>
      <c r="L120" s="116"/>
      <c r="M120" s="120"/>
      <c r="N120" s="121"/>
      <c r="O120" s="121"/>
      <c r="P120" s="122">
        <f>SUM(P121:P145)</f>
        <v>43.097999999999999</v>
      </c>
      <c r="Q120" s="121"/>
      <c r="R120" s="122">
        <f>SUM(R121:R145)</f>
        <v>1.4838389999999997</v>
      </c>
      <c r="S120" s="121"/>
      <c r="T120" s="123">
        <f>SUM(T121:T145)</f>
        <v>0</v>
      </c>
      <c r="AR120" s="117" t="s">
        <v>121</v>
      </c>
      <c r="AT120" s="124" t="s">
        <v>66</v>
      </c>
      <c r="AU120" s="124" t="s">
        <v>75</v>
      </c>
      <c r="AY120" s="117" t="s">
        <v>112</v>
      </c>
      <c r="BK120" s="125">
        <f>SUM(BK121:BK145)</f>
        <v>0</v>
      </c>
    </row>
    <row r="121" spans="2:65" s="1" customFormat="1" ht="16.5" customHeight="1">
      <c r="B121" s="128"/>
      <c r="C121" s="129" t="s">
        <v>188</v>
      </c>
      <c r="D121" s="129" t="s">
        <v>115</v>
      </c>
      <c r="E121" s="130" t="s">
        <v>332</v>
      </c>
      <c r="F121" s="131" t="s">
        <v>333</v>
      </c>
      <c r="G121" s="132" t="s">
        <v>186</v>
      </c>
      <c r="H121" s="133">
        <v>104.83</v>
      </c>
      <c r="I121" s="134"/>
      <c r="J121" s="134">
        <f t="shared" ref="J121:J145" si="0">ROUND(I121*H121,2)</f>
        <v>0</v>
      </c>
      <c r="K121" s="131" t="s">
        <v>1</v>
      </c>
      <c r="L121" s="25"/>
      <c r="M121" s="135" t="s">
        <v>1</v>
      </c>
      <c r="N121" s="136" t="s">
        <v>33</v>
      </c>
      <c r="O121" s="137">
        <v>0</v>
      </c>
      <c r="P121" s="137">
        <f t="shared" ref="P121:P145" si="1">O121*H121</f>
        <v>0</v>
      </c>
      <c r="Q121" s="137">
        <v>0</v>
      </c>
      <c r="R121" s="137">
        <f t="shared" ref="R121:R145" si="2">Q121*H121</f>
        <v>0</v>
      </c>
      <c r="S121" s="137">
        <v>0</v>
      </c>
      <c r="T121" s="138">
        <f t="shared" ref="T121:T145" si="3">S121*H121</f>
        <v>0</v>
      </c>
      <c r="AR121" s="139" t="s">
        <v>175</v>
      </c>
      <c r="AT121" s="139" t="s">
        <v>115</v>
      </c>
      <c r="AU121" s="139" t="s">
        <v>121</v>
      </c>
      <c r="AY121" s="13" t="s">
        <v>112</v>
      </c>
      <c r="BE121" s="140">
        <f t="shared" ref="BE121:BE145" si="4">IF(N121="základná",J121,0)</f>
        <v>0</v>
      </c>
      <c r="BF121" s="140">
        <f t="shared" ref="BF121:BF145" si="5">IF(N121="znížená",J121,0)</f>
        <v>0</v>
      </c>
      <c r="BG121" s="140">
        <f t="shared" ref="BG121:BG145" si="6">IF(N121="zákl. prenesená",J121,0)</f>
        <v>0</v>
      </c>
      <c r="BH121" s="140">
        <f t="shared" ref="BH121:BH145" si="7">IF(N121="zníž. prenesená",J121,0)</f>
        <v>0</v>
      </c>
      <c r="BI121" s="140">
        <f t="shared" ref="BI121:BI145" si="8">IF(N121="nulová",J121,0)</f>
        <v>0</v>
      </c>
      <c r="BJ121" s="13" t="s">
        <v>121</v>
      </c>
      <c r="BK121" s="140">
        <f t="shared" ref="BK121:BK145" si="9">ROUND(I121*H121,2)</f>
        <v>0</v>
      </c>
      <c r="BL121" s="13" t="s">
        <v>175</v>
      </c>
      <c r="BM121" s="139" t="s">
        <v>334</v>
      </c>
    </row>
    <row r="122" spans="2:65" s="1" customFormat="1" ht="36" customHeight="1">
      <c r="B122" s="128"/>
      <c r="C122" s="145" t="s">
        <v>7</v>
      </c>
      <c r="D122" s="145" t="s">
        <v>253</v>
      </c>
      <c r="E122" s="146" t="s">
        <v>335</v>
      </c>
      <c r="F122" s="147" t="s">
        <v>336</v>
      </c>
      <c r="G122" s="148" t="s">
        <v>186</v>
      </c>
      <c r="H122" s="149">
        <v>104.83</v>
      </c>
      <c r="I122" s="150"/>
      <c r="J122" s="150">
        <f t="shared" si="0"/>
        <v>0</v>
      </c>
      <c r="K122" s="147" t="s">
        <v>119</v>
      </c>
      <c r="L122" s="151"/>
      <c r="M122" s="152" t="s">
        <v>1</v>
      </c>
      <c r="N122" s="153" t="s">
        <v>33</v>
      </c>
      <c r="O122" s="137">
        <v>0</v>
      </c>
      <c r="P122" s="137">
        <f t="shared" si="1"/>
        <v>0</v>
      </c>
      <c r="Q122" s="137">
        <v>1E-4</v>
      </c>
      <c r="R122" s="137">
        <f t="shared" si="2"/>
        <v>1.0483000000000001E-2</v>
      </c>
      <c r="S122" s="137">
        <v>0</v>
      </c>
      <c r="T122" s="138">
        <f t="shared" si="3"/>
        <v>0</v>
      </c>
      <c r="AR122" s="139" t="s">
        <v>256</v>
      </c>
      <c r="AT122" s="139" t="s">
        <v>253</v>
      </c>
      <c r="AU122" s="139" t="s">
        <v>121</v>
      </c>
      <c r="AY122" s="13" t="s">
        <v>112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121</v>
      </c>
      <c r="BK122" s="140">
        <f t="shared" si="9"/>
        <v>0</v>
      </c>
      <c r="BL122" s="13" t="s">
        <v>175</v>
      </c>
      <c r="BM122" s="139" t="s">
        <v>337</v>
      </c>
    </row>
    <row r="123" spans="2:65" s="1" customFormat="1" ht="24" customHeight="1">
      <c r="B123" s="128"/>
      <c r="C123" s="145" t="s">
        <v>195</v>
      </c>
      <c r="D123" s="145" t="s">
        <v>253</v>
      </c>
      <c r="E123" s="146" t="s">
        <v>338</v>
      </c>
      <c r="F123" s="147" t="s">
        <v>339</v>
      </c>
      <c r="G123" s="148" t="s">
        <v>186</v>
      </c>
      <c r="H123" s="149">
        <v>104.83</v>
      </c>
      <c r="I123" s="150"/>
      <c r="J123" s="150">
        <f t="shared" si="0"/>
        <v>0</v>
      </c>
      <c r="K123" s="147" t="s">
        <v>119</v>
      </c>
      <c r="L123" s="151"/>
      <c r="M123" s="152" t="s">
        <v>1</v>
      </c>
      <c r="N123" s="153" t="s">
        <v>33</v>
      </c>
      <c r="O123" s="137">
        <v>0</v>
      </c>
      <c r="P123" s="137">
        <f t="shared" si="1"/>
        <v>0</v>
      </c>
      <c r="Q123" s="137">
        <v>1E-4</v>
      </c>
      <c r="R123" s="137">
        <f t="shared" si="2"/>
        <v>1.0483000000000001E-2</v>
      </c>
      <c r="S123" s="137">
        <v>0</v>
      </c>
      <c r="T123" s="138">
        <f t="shared" si="3"/>
        <v>0</v>
      </c>
      <c r="AR123" s="139" t="s">
        <v>256</v>
      </c>
      <c r="AT123" s="139" t="s">
        <v>253</v>
      </c>
      <c r="AU123" s="139" t="s">
        <v>121</v>
      </c>
      <c r="AY123" s="13" t="s">
        <v>112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121</v>
      </c>
      <c r="BK123" s="140">
        <f t="shared" si="9"/>
        <v>0</v>
      </c>
      <c r="BL123" s="13" t="s">
        <v>175</v>
      </c>
      <c r="BM123" s="139" t="s">
        <v>340</v>
      </c>
    </row>
    <row r="124" spans="2:65" s="1" customFormat="1" ht="24" customHeight="1">
      <c r="B124" s="128"/>
      <c r="C124" s="145" t="s">
        <v>199</v>
      </c>
      <c r="D124" s="145" t="s">
        <v>253</v>
      </c>
      <c r="E124" s="146" t="s">
        <v>341</v>
      </c>
      <c r="F124" s="147" t="s">
        <v>342</v>
      </c>
      <c r="G124" s="148" t="s">
        <v>272</v>
      </c>
      <c r="H124" s="149">
        <v>4</v>
      </c>
      <c r="I124" s="150"/>
      <c r="J124" s="150">
        <f t="shared" si="0"/>
        <v>0</v>
      </c>
      <c r="K124" s="147" t="s">
        <v>119</v>
      </c>
      <c r="L124" s="151"/>
      <c r="M124" s="152" t="s">
        <v>1</v>
      </c>
      <c r="N124" s="153" t="s">
        <v>33</v>
      </c>
      <c r="O124" s="137">
        <v>0</v>
      </c>
      <c r="P124" s="137">
        <f t="shared" si="1"/>
        <v>0</v>
      </c>
      <c r="Q124" s="137">
        <v>4.3999999999999997E-2</v>
      </c>
      <c r="R124" s="137">
        <f t="shared" si="2"/>
        <v>0.17599999999999999</v>
      </c>
      <c r="S124" s="137">
        <v>0</v>
      </c>
      <c r="T124" s="138">
        <f t="shared" si="3"/>
        <v>0</v>
      </c>
      <c r="AR124" s="139" t="s">
        <v>256</v>
      </c>
      <c r="AT124" s="139" t="s">
        <v>253</v>
      </c>
      <c r="AU124" s="139" t="s">
        <v>121</v>
      </c>
      <c r="AY124" s="13" t="s">
        <v>112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121</v>
      </c>
      <c r="BK124" s="140">
        <f t="shared" si="9"/>
        <v>0</v>
      </c>
      <c r="BL124" s="13" t="s">
        <v>175</v>
      </c>
      <c r="BM124" s="139" t="s">
        <v>343</v>
      </c>
    </row>
    <row r="125" spans="2:65" s="1" customFormat="1" ht="24" customHeight="1">
      <c r="B125" s="128"/>
      <c r="C125" s="145" t="s">
        <v>203</v>
      </c>
      <c r="D125" s="145" t="s">
        <v>253</v>
      </c>
      <c r="E125" s="146" t="s">
        <v>344</v>
      </c>
      <c r="F125" s="147" t="s">
        <v>345</v>
      </c>
      <c r="G125" s="148" t="s">
        <v>272</v>
      </c>
      <c r="H125" s="149">
        <v>2</v>
      </c>
      <c r="I125" s="150"/>
      <c r="J125" s="150">
        <f t="shared" si="0"/>
        <v>0</v>
      </c>
      <c r="K125" s="147" t="s">
        <v>1</v>
      </c>
      <c r="L125" s="151"/>
      <c r="M125" s="152" t="s">
        <v>1</v>
      </c>
      <c r="N125" s="153" t="s">
        <v>33</v>
      </c>
      <c r="O125" s="137">
        <v>0</v>
      </c>
      <c r="P125" s="137">
        <f t="shared" si="1"/>
        <v>0</v>
      </c>
      <c r="Q125" s="137">
        <v>4.3999999999999997E-2</v>
      </c>
      <c r="R125" s="137">
        <f t="shared" si="2"/>
        <v>8.7999999999999995E-2</v>
      </c>
      <c r="S125" s="137">
        <v>0</v>
      </c>
      <c r="T125" s="138">
        <f t="shared" si="3"/>
        <v>0</v>
      </c>
      <c r="AR125" s="139" t="s">
        <v>256</v>
      </c>
      <c r="AT125" s="139" t="s">
        <v>253</v>
      </c>
      <c r="AU125" s="139" t="s">
        <v>121</v>
      </c>
      <c r="AY125" s="13" t="s">
        <v>112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121</v>
      </c>
      <c r="BK125" s="140">
        <f t="shared" si="9"/>
        <v>0</v>
      </c>
      <c r="BL125" s="13" t="s">
        <v>175</v>
      </c>
      <c r="BM125" s="139" t="s">
        <v>346</v>
      </c>
    </row>
    <row r="126" spans="2:65" s="1" customFormat="1" ht="24" customHeight="1">
      <c r="B126" s="128"/>
      <c r="C126" s="145" t="s">
        <v>207</v>
      </c>
      <c r="D126" s="145" t="s">
        <v>253</v>
      </c>
      <c r="E126" s="146" t="s">
        <v>347</v>
      </c>
      <c r="F126" s="147" t="s">
        <v>348</v>
      </c>
      <c r="G126" s="148" t="s">
        <v>272</v>
      </c>
      <c r="H126" s="149">
        <v>1</v>
      </c>
      <c r="I126" s="150"/>
      <c r="J126" s="150">
        <f t="shared" si="0"/>
        <v>0</v>
      </c>
      <c r="K126" s="147" t="s">
        <v>1</v>
      </c>
      <c r="L126" s="151"/>
      <c r="M126" s="152" t="s">
        <v>1</v>
      </c>
      <c r="N126" s="153" t="s">
        <v>33</v>
      </c>
      <c r="O126" s="137">
        <v>0</v>
      </c>
      <c r="P126" s="137">
        <f t="shared" si="1"/>
        <v>0</v>
      </c>
      <c r="Q126" s="137">
        <v>4.3999999999999997E-2</v>
      </c>
      <c r="R126" s="137">
        <f t="shared" si="2"/>
        <v>4.3999999999999997E-2</v>
      </c>
      <c r="S126" s="137">
        <v>0</v>
      </c>
      <c r="T126" s="138">
        <f t="shared" si="3"/>
        <v>0</v>
      </c>
      <c r="AR126" s="139" t="s">
        <v>256</v>
      </c>
      <c r="AT126" s="139" t="s">
        <v>253</v>
      </c>
      <c r="AU126" s="139" t="s">
        <v>121</v>
      </c>
      <c r="AY126" s="13" t="s">
        <v>112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121</v>
      </c>
      <c r="BK126" s="140">
        <f t="shared" si="9"/>
        <v>0</v>
      </c>
      <c r="BL126" s="13" t="s">
        <v>175</v>
      </c>
      <c r="BM126" s="139" t="s">
        <v>349</v>
      </c>
    </row>
    <row r="127" spans="2:65" s="1" customFormat="1" ht="24" customHeight="1">
      <c r="B127" s="128"/>
      <c r="C127" s="145" t="s">
        <v>213</v>
      </c>
      <c r="D127" s="145" t="s">
        <v>253</v>
      </c>
      <c r="E127" s="146" t="s">
        <v>350</v>
      </c>
      <c r="F127" s="147" t="s">
        <v>351</v>
      </c>
      <c r="G127" s="148" t="s">
        <v>272</v>
      </c>
      <c r="H127" s="149">
        <v>1</v>
      </c>
      <c r="I127" s="150"/>
      <c r="J127" s="150">
        <f t="shared" si="0"/>
        <v>0</v>
      </c>
      <c r="K127" s="147" t="s">
        <v>1</v>
      </c>
      <c r="L127" s="151"/>
      <c r="M127" s="152" t="s">
        <v>1</v>
      </c>
      <c r="N127" s="153" t="s">
        <v>33</v>
      </c>
      <c r="O127" s="137">
        <v>0</v>
      </c>
      <c r="P127" s="137">
        <f t="shared" si="1"/>
        <v>0</v>
      </c>
      <c r="Q127" s="137">
        <v>4.3999999999999997E-2</v>
      </c>
      <c r="R127" s="137">
        <f t="shared" si="2"/>
        <v>4.3999999999999997E-2</v>
      </c>
      <c r="S127" s="137">
        <v>0</v>
      </c>
      <c r="T127" s="138">
        <f t="shared" si="3"/>
        <v>0</v>
      </c>
      <c r="AR127" s="139" t="s">
        <v>256</v>
      </c>
      <c r="AT127" s="139" t="s">
        <v>253</v>
      </c>
      <c r="AU127" s="139" t="s">
        <v>121</v>
      </c>
      <c r="AY127" s="13" t="s">
        <v>112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121</v>
      </c>
      <c r="BK127" s="140">
        <f t="shared" si="9"/>
        <v>0</v>
      </c>
      <c r="BL127" s="13" t="s">
        <v>175</v>
      </c>
      <c r="BM127" s="139" t="s">
        <v>352</v>
      </c>
    </row>
    <row r="128" spans="2:65" s="1" customFormat="1" ht="24" customHeight="1">
      <c r="B128" s="128"/>
      <c r="C128" s="145" t="s">
        <v>310</v>
      </c>
      <c r="D128" s="145" t="s">
        <v>253</v>
      </c>
      <c r="E128" s="146" t="s">
        <v>353</v>
      </c>
      <c r="F128" s="147" t="s">
        <v>354</v>
      </c>
      <c r="G128" s="148" t="s">
        <v>272</v>
      </c>
      <c r="H128" s="149">
        <v>1</v>
      </c>
      <c r="I128" s="150"/>
      <c r="J128" s="150">
        <f t="shared" si="0"/>
        <v>0</v>
      </c>
      <c r="K128" s="147" t="s">
        <v>1</v>
      </c>
      <c r="L128" s="151"/>
      <c r="M128" s="152" t="s">
        <v>1</v>
      </c>
      <c r="N128" s="153" t="s">
        <v>33</v>
      </c>
      <c r="O128" s="137">
        <v>0</v>
      </c>
      <c r="P128" s="137">
        <f t="shared" si="1"/>
        <v>0</v>
      </c>
      <c r="Q128" s="137">
        <v>4.3999999999999997E-2</v>
      </c>
      <c r="R128" s="137">
        <f t="shared" si="2"/>
        <v>4.3999999999999997E-2</v>
      </c>
      <c r="S128" s="137">
        <v>0</v>
      </c>
      <c r="T128" s="138">
        <f t="shared" si="3"/>
        <v>0</v>
      </c>
      <c r="AR128" s="139" t="s">
        <v>256</v>
      </c>
      <c r="AT128" s="139" t="s">
        <v>253</v>
      </c>
      <c r="AU128" s="139" t="s">
        <v>121</v>
      </c>
      <c r="AY128" s="13" t="s">
        <v>112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121</v>
      </c>
      <c r="BK128" s="140">
        <f t="shared" si="9"/>
        <v>0</v>
      </c>
      <c r="BL128" s="13" t="s">
        <v>175</v>
      </c>
      <c r="BM128" s="139" t="s">
        <v>355</v>
      </c>
    </row>
    <row r="129" spans="2:65" s="1" customFormat="1" ht="24" customHeight="1">
      <c r="B129" s="128"/>
      <c r="C129" s="145" t="s">
        <v>316</v>
      </c>
      <c r="D129" s="145" t="s">
        <v>253</v>
      </c>
      <c r="E129" s="146" t="s">
        <v>356</v>
      </c>
      <c r="F129" s="147" t="s">
        <v>357</v>
      </c>
      <c r="G129" s="148" t="s">
        <v>272</v>
      </c>
      <c r="H129" s="149">
        <v>2</v>
      </c>
      <c r="I129" s="150"/>
      <c r="J129" s="150">
        <f t="shared" si="0"/>
        <v>0</v>
      </c>
      <c r="K129" s="147" t="s">
        <v>1</v>
      </c>
      <c r="L129" s="151"/>
      <c r="M129" s="152" t="s">
        <v>1</v>
      </c>
      <c r="N129" s="153" t="s">
        <v>33</v>
      </c>
      <c r="O129" s="137">
        <v>0</v>
      </c>
      <c r="P129" s="137">
        <f t="shared" si="1"/>
        <v>0</v>
      </c>
      <c r="Q129" s="137">
        <v>4.3999999999999997E-2</v>
      </c>
      <c r="R129" s="137">
        <f t="shared" si="2"/>
        <v>8.7999999999999995E-2</v>
      </c>
      <c r="S129" s="137">
        <v>0</v>
      </c>
      <c r="T129" s="138">
        <f t="shared" si="3"/>
        <v>0</v>
      </c>
      <c r="AR129" s="139" t="s">
        <v>256</v>
      </c>
      <c r="AT129" s="139" t="s">
        <v>253</v>
      </c>
      <c r="AU129" s="139" t="s">
        <v>121</v>
      </c>
      <c r="AY129" s="13" t="s">
        <v>112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121</v>
      </c>
      <c r="BK129" s="140">
        <f t="shared" si="9"/>
        <v>0</v>
      </c>
      <c r="BL129" s="13" t="s">
        <v>175</v>
      </c>
      <c r="BM129" s="139" t="s">
        <v>358</v>
      </c>
    </row>
    <row r="130" spans="2:65" s="1" customFormat="1" ht="24" customHeight="1">
      <c r="B130" s="128"/>
      <c r="C130" s="145" t="s">
        <v>320</v>
      </c>
      <c r="D130" s="145" t="s">
        <v>253</v>
      </c>
      <c r="E130" s="146" t="s">
        <v>359</v>
      </c>
      <c r="F130" s="147" t="s">
        <v>360</v>
      </c>
      <c r="G130" s="148" t="s">
        <v>272</v>
      </c>
      <c r="H130" s="149">
        <v>1</v>
      </c>
      <c r="I130" s="150"/>
      <c r="J130" s="150">
        <f t="shared" si="0"/>
        <v>0</v>
      </c>
      <c r="K130" s="147" t="s">
        <v>1</v>
      </c>
      <c r="L130" s="151"/>
      <c r="M130" s="152" t="s">
        <v>1</v>
      </c>
      <c r="N130" s="153" t="s">
        <v>33</v>
      </c>
      <c r="O130" s="137">
        <v>0</v>
      </c>
      <c r="P130" s="137">
        <f t="shared" si="1"/>
        <v>0</v>
      </c>
      <c r="Q130" s="137">
        <v>4.3999999999999997E-2</v>
      </c>
      <c r="R130" s="137">
        <f t="shared" si="2"/>
        <v>4.3999999999999997E-2</v>
      </c>
      <c r="S130" s="137">
        <v>0</v>
      </c>
      <c r="T130" s="138">
        <f t="shared" si="3"/>
        <v>0</v>
      </c>
      <c r="AR130" s="139" t="s">
        <v>256</v>
      </c>
      <c r="AT130" s="139" t="s">
        <v>253</v>
      </c>
      <c r="AU130" s="139" t="s">
        <v>121</v>
      </c>
      <c r="AY130" s="13" t="s">
        <v>112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121</v>
      </c>
      <c r="BK130" s="140">
        <f t="shared" si="9"/>
        <v>0</v>
      </c>
      <c r="BL130" s="13" t="s">
        <v>175</v>
      </c>
      <c r="BM130" s="139" t="s">
        <v>361</v>
      </c>
    </row>
    <row r="131" spans="2:65" s="1" customFormat="1" ht="24" customHeight="1">
      <c r="B131" s="128"/>
      <c r="C131" s="145" t="s">
        <v>324</v>
      </c>
      <c r="D131" s="145" t="s">
        <v>253</v>
      </c>
      <c r="E131" s="146" t="s">
        <v>362</v>
      </c>
      <c r="F131" s="147" t="s">
        <v>363</v>
      </c>
      <c r="G131" s="148" t="s">
        <v>272</v>
      </c>
      <c r="H131" s="149">
        <v>1</v>
      </c>
      <c r="I131" s="150"/>
      <c r="J131" s="150">
        <f t="shared" si="0"/>
        <v>0</v>
      </c>
      <c r="K131" s="147" t="s">
        <v>1</v>
      </c>
      <c r="L131" s="151"/>
      <c r="M131" s="152" t="s">
        <v>1</v>
      </c>
      <c r="N131" s="153" t="s">
        <v>33</v>
      </c>
      <c r="O131" s="137">
        <v>0</v>
      </c>
      <c r="P131" s="137">
        <f t="shared" si="1"/>
        <v>0</v>
      </c>
      <c r="Q131" s="137">
        <v>4.3999999999999997E-2</v>
      </c>
      <c r="R131" s="137">
        <f t="shared" si="2"/>
        <v>4.3999999999999997E-2</v>
      </c>
      <c r="S131" s="137">
        <v>0</v>
      </c>
      <c r="T131" s="138">
        <f t="shared" si="3"/>
        <v>0</v>
      </c>
      <c r="AR131" s="139" t="s">
        <v>256</v>
      </c>
      <c r="AT131" s="139" t="s">
        <v>253</v>
      </c>
      <c r="AU131" s="139" t="s">
        <v>121</v>
      </c>
      <c r="AY131" s="13" t="s">
        <v>112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121</v>
      </c>
      <c r="BK131" s="140">
        <f t="shared" si="9"/>
        <v>0</v>
      </c>
      <c r="BL131" s="13" t="s">
        <v>175</v>
      </c>
      <c r="BM131" s="139" t="s">
        <v>364</v>
      </c>
    </row>
    <row r="132" spans="2:65" s="1" customFormat="1" ht="24" customHeight="1">
      <c r="B132" s="128"/>
      <c r="C132" s="145" t="s">
        <v>365</v>
      </c>
      <c r="D132" s="145" t="s">
        <v>253</v>
      </c>
      <c r="E132" s="146" t="s">
        <v>366</v>
      </c>
      <c r="F132" s="147" t="s">
        <v>367</v>
      </c>
      <c r="G132" s="148" t="s">
        <v>272</v>
      </c>
      <c r="H132" s="149">
        <v>1</v>
      </c>
      <c r="I132" s="150"/>
      <c r="J132" s="150">
        <f t="shared" si="0"/>
        <v>0</v>
      </c>
      <c r="K132" s="147" t="s">
        <v>1</v>
      </c>
      <c r="L132" s="151"/>
      <c r="M132" s="152" t="s">
        <v>1</v>
      </c>
      <c r="N132" s="153" t="s">
        <v>33</v>
      </c>
      <c r="O132" s="137">
        <v>0</v>
      </c>
      <c r="P132" s="137">
        <f t="shared" si="1"/>
        <v>0</v>
      </c>
      <c r="Q132" s="137">
        <v>4.3999999999999997E-2</v>
      </c>
      <c r="R132" s="137">
        <f t="shared" si="2"/>
        <v>4.3999999999999997E-2</v>
      </c>
      <c r="S132" s="137">
        <v>0</v>
      </c>
      <c r="T132" s="138">
        <f t="shared" si="3"/>
        <v>0</v>
      </c>
      <c r="AR132" s="139" t="s">
        <v>256</v>
      </c>
      <c r="AT132" s="139" t="s">
        <v>253</v>
      </c>
      <c r="AU132" s="139" t="s">
        <v>121</v>
      </c>
      <c r="AY132" s="13" t="s">
        <v>112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121</v>
      </c>
      <c r="BK132" s="140">
        <f t="shared" si="9"/>
        <v>0</v>
      </c>
      <c r="BL132" s="13" t="s">
        <v>175</v>
      </c>
      <c r="BM132" s="139" t="s">
        <v>368</v>
      </c>
    </row>
    <row r="133" spans="2:65" s="1" customFormat="1" ht="24" customHeight="1">
      <c r="B133" s="128"/>
      <c r="C133" s="145" t="s">
        <v>369</v>
      </c>
      <c r="D133" s="145" t="s">
        <v>253</v>
      </c>
      <c r="E133" s="146" t="s">
        <v>370</v>
      </c>
      <c r="F133" s="147" t="s">
        <v>371</v>
      </c>
      <c r="G133" s="148" t="s">
        <v>272</v>
      </c>
      <c r="H133" s="149">
        <v>1</v>
      </c>
      <c r="I133" s="150"/>
      <c r="J133" s="150">
        <f t="shared" si="0"/>
        <v>0</v>
      </c>
      <c r="K133" s="147" t="s">
        <v>1</v>
      </c>
      <c r="L133" s="151"/>
      <c r="M133" s="152" t="s">
        <v>1</v>
      </c>
      <c r="N133" s="153" t="s">
        <v>33</v>
      </c>
      <c r="O133" s="137">
        <v>0</v>
      </c>
      <c r="P133" s="137">
        <f t="shared" si="1"/>
        <v>0</v>
      </c>
      <c r="Q133" s="137">
        <v>4.3999999999999997E-2</v>
      </c>
      <c r="R133" s="137">
        <f t="shared" si="2"/>
        <v>4.3999999999999997E-2</v>
      </c>
      <c r="S133" s="137">
        <v>0</v>
      </c>
      <c r="T133" s="138">
        <f t="shared" si="3"/>
        <v>0</v>
      </c>
      <c r="AR133" s="139" t="s">
        <v>256</v>
      </c>
      <c r="AT133" s="139" t="s">
        <v>253</v>
      </c>
      <c r="AU133" s="139" t="s">
        <v>121</v>
      </c>
      <c r="AY133" s="13" t="s">
        <v>112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0</v>
      </c>
      <c r="BL133" s="13" t="s">
        <v>175</v>
      </c>
      <c r="BM133" s="139" t="s">
        <v>372</v>
      </c>
    </row>
    <row r="134" spans="2:65" s="1" customFormat="1" ht="24" customHeight="1">
      <c r="B134" s="128"/>
      <c r="C134" s="145" t="s">
        <v>256</v>
      </c>
      <c r="D134" s="145" t="s">
        <v>253</v>
      </c>
      <c r="E134" s="146" t="s">
        <v>373</v>
      </c>
      <c r="F134" s="147" t="s">
        <v>374</v>
      </c>
      <c r="G134" s="148" t="s">
        <v>272</v>
      </c>
      <c r="H134" s="149">
        <v>2</v>
      </c>
      <c r="I134" s="150"/>
      <c r="J134" s="150">
        <f t="shared" si="0"/>
        <v>0</v>
      </c>
      <c r="K134" s="147" t="s">
        <v>1</v>
      </c>
      <c r="L134" s="151"/>
      <c r="M134" s="152" t="s">
        <v>1</v>
      </c>
      <c r="N134" s="153" t="s">
        <v>33</v>
      </c>
      <c r="O134" s="137">
        <v>0</v>
      </c>
      <c r="P134" s="137">
        <f t="shared" si="1"/>
        <v>0</v>
      </c>
      <c r="Q134" s="137">
        <v>4.3999999999999997E-2</v>
      </c>
      <c r="R134" s="137">
        <f t="shared" si="2"/>
        <v>8.7999999999999995E-2</v>
      </c>
      <c r="S134" s="137">
        <v>0</v>
      </c>
      <c r="T134" s="138">
        <f t="shared" si="3"/>
        <v>0</v>
      </c>
      <c r="AR134" s="139" t="s">
        <v>256</v>
      </c>
      <c r="AT134" s="139" t="s">
        <v>253</v>
      </c>
      <c r="AU134" s="139" t="s">
        <v>121</v>
      </c>
      <c r="AY134" s="13" t="s">
        <v>112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0</v>
      </c>
      <c r="BL134" s="13" t="s">
        <v>175</v>
      </c>
      <c r="BM134" s="139" t="s">
        <v>375</v>
      </c>
    </row>
    <row r="135" spans="2:65" s="1" customFormat="1" ht="16.5" customHeight="1">
      <c r="B135" s="128"/>
      <c r="C135" s="129" t="s">
        <v>376</v>
      </c>
      <c r="D135" s="129" t="s">
        <v>115</v>
      </c>
      <c r="E135" s="130" t="s">
        <v>377</v>
      </c>
      <c r="F135" s="131" t="s">
        <v>378</v>
      </c>
      <c r="G135" s="132" t="s">
        <v>186</v>
      </c>
      <c r="H135" s="133">
        <v>65.3</v>
      </c>
      <c r="I135" s="134"/>
      <c r="J135" s="134">
        <f t="shared" si="0"/>
        <v>0</v>
      </c>
      <c r="K135" s="131" t="s">
        <v>119</v>
      </c>
      <c r="L135" s="25"/>
      <c r="M135" s="135" t="s">
        <v>1</v>
      </c>
      <c r="N135" s="136" t="s">
        <v>33</v>
      </c>
      <c r="O135" s="137">
        <v>0.66</v>
      </c>
      <c r="P135" s="137">
        <f t="shared" si="1"/>
        <v>43.097999999999999</v>
      </c>
      <c r="Q135" s="137">
        <v>4.0999999999999999E-4</v>
      </c>
      <c r="R135" s="137">
        <f t="shared" si="2"/>
        <v>2.6772999999999998E-2</v>
      </c>
      <c r="S135" s="137">
        <v>0</v>
      </c>
      <c r="T135" s="138">
        <f t="shared" si="3"/>
        <v>0</v>
      </c>
      <c r="AR135" s="139" t="s">
        <v>175</v>
      </c>
      <c r="AT135" s="139" t="s">
        <v>115</v>
      </c>
      <c r="AU135" s="139" t="s">
        <v>121</v>
      </c>
      <c r="AY135" s="13" t="s">
        <v>112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0</v>
      </c>
      <c r="BL135" s="13" t="s">
        <v>175</v>
      </c>
      <c r="BM135" s="139" t="s">
        <v>379</v>
      </c>
    </row>
    <row r="136" spans="2:65" s="1" customFormat="1" ht="36" customHeight="1">
      <c r="B136" s="128"/>
      <c r="C136" s="145" t="s">
        <v>380</v>
      </c>
      <c r="D136" s="145" t="s">
        <v>253</v>
      </c>
      <c r="E136" s="146" t="s">
        <v>335</v>
      </c>
      <c r="F136" s="147" t="s">
        <v>336</v>
      </c>
      <c r="G136" s="148" t="s">
        <v>186</v>
      </c>
      <c r="H136" s="149">
        <v>65.3</v>
      </c>
      <c r="I136" s="150"/>
      <c r="J136" s="150">
        <f t="shared" si="0"/>
        <v>0</v>
      </c>
      <c r="K136" s="147" t="s">
        <v>119</v>
      </c>
      <c r="L136" s="151"/>
      <c r="M136" s="152" t="s">
        <v>1</v>
      </c>
      <c r="N136" s="153" t="s">
        <v>33</v>
      </c>
      <c r="O136" s="137">
        <v>0</v>
      </c>
      <c r="P136" s="137">
        <f t="shared" si="1"/>
        <v>0</v>
      </c>
      <c r="Q136" s="137">
        <v>1E-4</v>
      </c>
      <c r="R136" s="137">
        <f t="shared" si="2"/>
        <v>6.5300000000000002E-3</v>
      </c>
      <c r="S136" s="137">
        <v>0</v>
      </c>
      <c r="T136" s="138">
        <f t="shared" si="3"/>
        <v>0</v>
      </c>
      <c r="AR136" s="139" t="s">
        <v>256</v>
      </c>
      <c r="AT136" s="139" t="s">
        <v>253</v>
      </c>
      <c r="AU136" s="139" t="s">
        <v>121</v>
      </c>
      <c r="AY136" s="13" t="s">
        <v>112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0</v>
      </c>
      <c r="BL136" s="13" t="s">
        <v>175</v>
      </c>
      <c r="BM136" s="139" t="s">
        <v>381</v>
      </c>
    </row>
    <row r="137" spans="2:65" s="1" customFormat="1" ht="24" customHeight="1">
      <c r="B137" s="128"/>
      <c r="C137" s="145" t="s">
        <v>382</v>
      </c>
      <c r="D137" s="145" t="s">
        <v>253</v>
      </c>
      <c r="E137" s="146" t="s">
        <v>338</v>
      </c>
      <c r="F137" s="147" t="s">
        <v>339</v>
      </c>
      <c r="G137" s="148" t="s">
        <v>186</v>
      </c>
      <c r="H137" s="149">
        <v>65.3</v>
      </c>
      <c r="I137" s="150"/>
      <c r="J137" s="150">
        <f t="shared" si="0"/>
        <v>0</v>
      </c>
      <c r="K137" s="147" t="s">
        <v>119</v>
      </c>
      <c r="L137" s="151"/>
      <c r="M137" s="152" t="s">
        <v>1</v>
      </c>
      <c r="N137" s="153" t="s">
        <v>33</v>
      </c>
      <c r="O137" s="137">
        <v>0</v>
      </c>
      <c r="P137" s="137">
        <f t="shared" si="1"/>
        <v>0</v>
      </c>
      <c r="Q137" s="137">
        <v>1E-4</v>
      </c>
      <c r="R137" s="137">
        <f t="shared" si="2"/>
        <v>6.5300000000000002E-3</v>
      </c>
      <c r="S137" s="137">
        <v>0</v>
      </c>
      <c r="T137" s="138">
        <f t="shared" si="3"/>
        <v>0</v>
      </c>
      <c r="AR137" s="139" t="s">
        <v>256</v>
      </c>
      <c r="AT137" s="139" t="s">
        <v>253</v>
      </c>
      <c r="AU137" s="139" t="s">
        <v>121</v>
      </c>
      <c r="AY137" s="13" t="s">
        <v>112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0</v>
      </c>
      <c r="BL137" s="13" t="s">
        <v>175</v>
      </c>
      <c r="BM137" s="139" t="s">
        <v>383</v>
      </c>
    </row>
    <row r="138" spans="2:65" s="1" customFormat="1" ht="24" customHeight="1">
      <c r="B138" s="128"/>
      <c r="C138" s="145" t="s">
        <v>384</v>
      </c>
      <c r="D138" s="145" t="s">
        <v>253</v>
      </c>
      <c r="E138" s="146" t="s">
        <v>385</v>
      </c>
      <c r="F138" s="147" t="s">
        <v>386</v>
      </c>
      <c r="G138" s="148" t="s">
        <v>272</v>
      </c>
      <c r="H138" s="149">
        <v>1</v>
      </c>
      <c r="I138" s="150"/>
      <c r="J138" s="150">
        <f t="shared" si="0"/>
        <v>0</v>
      </c>
      <c r="K138" s="147" t="s">
        <v>119</v>
      </c>
      <c r="L138" s="151"/>
      <c r="M138" s="152" t="s">
        <v>1</v>
      </c>
      <c r="N138" s="153" t="s">
        <v>33</v>
      </c>
      <c r="O138" s="137">
        <v>0</v>
      </c>
      <c r="P138" s="137">
        <f t="shared" si="1"/>
        <v>0</v>
      </c>
      <c r="Q138" s="137">
        <v>8.4379999999999997E-2</v>
      </c>
      <c r="R138" s="137">
        <f t="shared" si="2"/>
        <v>8.4379999999999997E-2</v>
      </c>
      <c r="S138" s="137">
        <v>0</v>
      </c>
      <c r="T138" s="138">
        <f t="shared" si="3"/>
        <v>0</v>
      </c>
      <c r="AR138" s="139" t="s">
        <v>256</v>
      </c>
      <c r="AT138" s="139" t="s">
        <v>253</v>
      </c>
      <c r="AU138" s="139" t="s">
        <v>121</v>
      </c>
      <c r="AY138" s="13" t="s">
        <v>112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0</v>
      </c>
      <c r="BL138" s="13" t="s">
        <v>175</v>
      </c>
      <c r="BM138" s="139" t="s">
        <v>387</v>
      </c>
    </row>
    <row r="139" spans="2:65" s="1" customFormat="1" ht="24" customHeight="1">
      <c r="B139" s="128"/>
      <c r="C139" s="145" t="s">
        <v>388</v>
      </c>
      <c r="D139" s="145" t="s">
        <v>253</v>
      </c>
      <c r="E139" s="146" t="s">
        <v>389</v>
      </c>
      <c r="F139" s="147" t="s">
        <v>390</v>
      </c>
      <c r="G139" s="148" t="s">
        <v>272</v>
      </c>
      <c r="H139" s="149">
        <v>1</v>
      </c>
      <c r="I139" s="150"/>
      <c r="J139" s="150">
        <f t="shared" si="0"/>
        <v>0</v>
      </c>
      <c r="K139" s="147" t="s">
        <v>1</v>
      </c>
      <c r="L139" s="151"/>
      <c r="M139" s="152" t="s">
        <v>1</v>
      </c>
      <c r="N139" s="153" t="s">
        <v>33</v>
      </c>
      <c r="O139" s="137">
        <v>0</v>
      </c>
      <c r="P139" s="137">
        <f t="shared" si="1"/>
        <v>0</v>
      </c>
      <c r="Q139" s="137">
        <v>8.4379999999999997E-2</v>
      </c>
      <c r="R139" s="137">
        <f t="shared" si="2"/>
        <v>8.4379999999999997E-2</v>
      </c>
      <c r="S139" s="137">
        <v>0</v>
      </c>
      <c r="T139" s="138">
        <f t="shared" si="3"/>
        <v>0</v>
      </c>
      <c r="AR139" s="139" t="s">
        <v>256</v>
      </c>
      <c r="AT139" s="139" t="s">
        <v>253</v>
      </c>
      <c r="AU139" s="139" t="s">
        <v>121</v>
      </c>
      <c r="AY139" s="13" t="s">
        <v>112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0</v>
      </c>
      <c r="BL139" s="13" t="s">
        <v>175</v>
      </c>
      <c r="BM139" s="139" t="s">
        <v>391</v>
      </c>
    </row>
    <row r="140" spans="2:65" s="1" customFormat="1" ht="36" customHeight="1">
      <c r="B140" s="128"/>
      <c r="C140" s="145" t="s">
        <v>392</v>
      </c>
      <c r="D140" s="145" t="s">
        <v>253</v>
      </c>
      <c r="E140" s="146" t="s">
        <v>393</v>
      </c>
      <c r="F140" s="147" t="s">
        <v>394</v>
      </c>
      <c r="G140" s="148" t="s">
        <v>272</v>
      </c>
      <c r="H140" s="149">
        <v>1</v>
      </c>
      <c r="I140" s="150"/>
      <c r="J140" s="150">
        <f t="shared" si="0"/>
        <v>0</v>
      </c>
      <c r="K140" s="147" t="s">
        <v>1</v>
      </c>
      <c r="L140" s="151"/>
      <c r="M140" s="152" t="s">
        <v>1</v>
      </c>
      <c r="N140" s="153" t="s">
        <v>33</v>
      </c>
      <c r="O140" s="137">
        <v>0</v>
      </c>
      <c r="P140" s="137">
        <f t="shared" si="1"/>
        <v>0</v>
      </c>
      <c r="Q140" s="137">
        <v>8.4379999999999997E-2</v>
      </c>
      <c r="R140" s="137">
        <f t="shared" si="2"/>
        <v>8.4379999999999997E-2</v>
      </c>
      <c r="S140" s="137">
        <v>0</v>
      </c>
      <c r="T140" s="138">
        <f t="shared" si="3"/>
        <v>0</v>
      </c>
      <c r="AR140" s="139" t="s">
        <v>256</v>
      </c>
      <c r="AT140" s="139" t="s">
        <v>253</v>
      </c>
      <c r="AU140" s="139" t="s">
        <v>121</v>
      </c>
      <c r="AY140" s="13" t="s">
        <v>112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121</v>
      </c>
      <c r="BK140" s="140">
        <f t="shared" si="9"/>
        <v>0</v>
      </c>
      <c r="BL140" s="13" t="s">
        <v>175</v>
      </c>
      <c r="BM140" s="139" t="s">
        <v>395</v>
      </c>
    </row>
    <row r="141" spans="2:65" s="1" customFormat="1" ht="24" customHeight="1">
      <c r="B141" s="128"/>
      <c r="C141" s="145" t="s">
        <v>396</v>
      </c>
      <c r="D141" s="145" t="s">
        <v>253</v>
      </c>
      <c r="E141" s="146" t="s">
        <v>397</v>
      </c>
      <c r="F141" s="147" t="s">
        <v>398</v>
      </c>
      <c r="G141" s="148" t="s">
        <v>272</v>
      </c>
      <c r="H141" s="149">
        <v>1</v>
      </c>
      <c r="I141" s="150"/>
      <c r="J141" s="150">
        <f t="shared" si="0"/>
        <v>0</v>
      </c>
      <c r="K141" s="147" t="s">
        <v>1</v>
      </c>
      <c r="L141" s="151"/>
      <c r="M141" s="152" t="s">
        <v>1</v>
      </c>
      <c r="N141" s="153" t="s">
        <v>33</v>
      </c>
      <c r="O141" s="137">
        <v>0</v>
      </c>
      <c r="P141" s="137">
        <f t="shared" si="1"/>
        <v>0</v>
      </c>
      <c r="Q141" s="137">
        <v>8.4379999999999997E-2</v>
      </c>
      <c r="R141" s="137">
        <f t="shared" si="2"/>
        <v>8.4379999999999997E-2</v>
      </c>
      <c r="S141" s="137">
        <v>0</v>
      </c>
      <c r="T141" s="138">
        <f t="shared" si="3"/>
        <v>0</v>
      </c>
      <c r="AR141" s="139" t="s">
        <v>256</v>
      </c>
      <c r="AT141" s="139" t="s">
        <v>253</v>
      </c>
      <c r="AU141" s="139" t="s">
        <v>121</v>
      </c>
      <c r="AY141" s="13" t="s">
        <v>112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121</v>
      </c>
      <c r="BK141" s="140">
        <f t="shared" si="9"/>
        <v>0</v>
      </c>
      <c r="BL141" s="13" t="s">
        <v>175</v>
      </c>
      <c r="BM141" s="139" t="s">
        <v>399</v>
      </c>
    </row>
    <row r="142" spans="2:65" s="1" customFormat="1" ht="36" customHeight="1">
      <c r="B142" s="128"/>
      <c r="C142" s="145" t="s">
        <v>400</v>
      </c>
      <c r="D142" s="145" t="s">
        <v>253</v>
      </c>
      <c r="E142" s="146" t="s">
        <v>401</v>
      </c>
      <c r="F142" s="147" t="s">
        <v>402</v>
      </c>
      <c r="G142" s="148" t="s">
        <v>272</v>
      </c>
      <c r="H142" s="149">
        <v>1</v>
      </c>
      <c r="I142" s="150"/>
      <c r="J142" s="150">
        <f t="shared" si="0"/>
        <v>0</v>
      </c>
      <c r="K142" s="147" t="s">
        <v>1</v>
      </c>
      <c r="L142" s="151"/>
      <c r="M142" s="152" t="s">
        <v>1</v>
      </c>
      <c r="N142" s="153" t="s">
        <v>33</v>
      </c>
      <c r="O142" s="137">
        <v>0</v>
      </c>
      <c r="P142" s="137">
        <f t="shared" si="1"/>
        <v>0</v>
      </c>
      <c r="Q142" s="137">
        <v>8.4379999999999997E-2</v>
      </c>
      <c r="R142" s="137">
        <f t="shared" si="2"/>
        <v>8.4379999999999997E-2</v>
      </c>
      <c r="S142" s="137">
        <v>0</v>
      </c>
      <c r="T142" s="138">
        <f t="shared" si="3"/>
        <v>0</v>
      </c>
      <c r="AR142" s="139" t="s">
        <v>256</v>
      </c>
      <c r="AT142" s="139" t="s">
        <v>253</v>
      </c>
      <c r="AU142" s="139" t="s">
        <v>121</v>
      </c>
      <c r="AY142" s="13" t="s">
        <v>112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121</v>
      </c>
      <c r="BK142" s="140">
        <f t="shared" si="9"/>
        <v>0</v>
      </c>
      <c r="BL142" s="13" t="s">
        <v>175</v>
      </c>
      <c r="BM142" s="139" t="s">
        <v>403</v>
      </c>
    </row>
    <row r="143" spans="2:65" s="1" customFormat="1" ht="24" customHeight="1">
      <c r="B143" s="128"/>
      <c r="C143" s="145" t="s">
        <v>404</v>
      </c>
      <c r="D143" s="145" t="s">
        <v>253</v>
      </c>
      <c r="E143" s="146" t="s">
        <v>405</v>
      </c>
      <c r="F143" s="147" t="s">
        <v>406</v>
      </c>
      <c r="G143" s="148" t="s">
        <v>272</v>
      </c>
      <c r="H143" s="149">
        <v>1</v>
      </c>
      <c r="I143" s="150"/>
      <c r="J143" s="150">
        <f t="shared" si="0"/>
        <v>0</v>
      </c>
      <c r="K143" s="147" t="s">
        <v>1</v>
      </c>
      <c r="L143" s="151"/>
      <c r="M143" s="152" t="s">
        <v>1</v>
      </c>
      <c r="N143" s="153" t="s">
        <v>33</v>
      </c>
      <c r="O143" s="137">
        <v>0</v>
      </c>
      <c r="P143" s="137">
        <f t="shared" si="1"/>
        <v>0</v>
      </c>
      <c r="Q143" s="137">
        <v>8.4379999999999997E-2</v>
      </c>
      <c r="R143" s="137">
        <f t="shared" si="2"/>
        <v>8.4379999999999997E-2</v>
      </c>
      <c r="S143" s="137">
        <v>0</v>
      </c>
      <c r="T143" s="138">
        <f t="shared" si="3"/>
        <v>0</v>
      </c>
      <c r="AR143" s="139" t="s">
        <v>256</v>
      </c>
      <c r="AT143" s="139" t="s">
        <v>253</v>
      </c>
      <c r="AU143" s="139" t="s">
        <v>121</v>
      </c>
      <c r="AY143" s="13" t="s">
        <v>112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121</v>
      </c>
      <c r="BK143" s="140">
        <f t="shared" si="9"/>
        <v>0</v>
      </c>
      <c r="BL143" s="13" t="s">
        <v>175</v>
      </c>
      <c r="BM143" s="139" t="s">
        <v>407</v>
      </c>
    </row>
    <row r="144" spans="2:65" s="1" customFormat="1" ht="24" customHeight="1">
      <c r="B144" s="128"/>
      <c r="C144" s="145" t="s">
        <v>408</v>
      </c>
      <c r="D144" s="145" t="s">
        <v>253</v>
      </c>
      <c r="E144" s="146" t="s">
        <v>409</v>
      </c>
      <c r="F144" s="147" t="s">
        <v>410</v>
      </c>
      <c r="G144" s="148" t="s">
        <v>272</v>
      </c>
      <c r="H144" s="149">
        <v>1</v>
      </c>
      <c r="I144" s="150"/>
      <c r="J144" s="150">
        <f t="shared" si="0"/>
        <v>0</v>
      </c>
      <c r="K144" s="147" t="s">
        <v>1</v>
      </c>
      <c r="L144" s="151"/>
      <c r="M144" s="152" t="s">
        <v>1</v>
      </c>
      <c r="N144" s="153" t="s">
        <v>33</v>
      </c>
      <c r="O144" s="137">
        <v>0</v>
      </c>
      <c r="P144" s="137">
        <f t="shared" si="1"/>
        <v>0</v>
      </c>
      <c r="Q144" s="137">
        <v>8.4379999999999997E-2</v>
      </c>
      <c r="R144" s="137">
        <f t="shared" si="2"/>
        <v>8.4379999999999997E-2</v>
      </c>
      <c r="S144" s="137">
        <v>0</v>
      </c>
      <c r="T144" s="138">
        <f t="shared" si="3"/>
        <v>0</v>
      </c>
      <c r="AR144" s="139" t="s">
        <v>256</v>
      </c>
      <c r="AT144" s="139" t="s">
        <v>253</v>
      </c>
      <c r="AU144" s="139" t="s">
        <v>121</v>
      </c>
      <c r="AY144" s="13" t="s">
        <v>112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121</v>
      </c>
      <c r="BK144" s="140">
        <f t="shared" si="9"/>
        <v>0</v>
      </c>
      <c r="BL144" s="13" t="s">
        <v>175</v>
      </c>
      <c r="BM144" s="139" t="s">
        <v>411</v>
      </c>
    </row>
    <row r="145" spans="2:65" s="1" customFormat="1" ht="24" customHeight="1">
      <c r="B145" s="128"/>
      <c r="C145" s="145" t="s">
        <v>412</v>
      </c>
      <c r="D145" s="145" t="s">
        <v>253</v>
      </c>
      <c r="E145" s="146" t="s">
        <v>413</v>
      </c>
      <c r="F145" s="147" t="s">
        <v>414</v>
      </c>
      <c r="G145" s="148" t="s">
        <v>272</v>
      </c>
      <c r="H145" s="149">
        <v>1</v>
      </c>
      <c r="I145" s="150"/>
      <c r="J145" s="150">
        <f t="shared" si="0"/>
        <v>0</v>
      </c>
      <c r="K145" s="147" t="s">
        <v>1</v>
      </c>
      <c r="L145" s="151"/>
      <c r="M145" s="154" t="s">
        <v>1</v>
      </c>
      <c r="N145" s="155" t="s">
        <v>33</v>
      </c>
      <c r="O145" s="143">
        <v>0</v>
      </c>
      <c r="P145" s="143">
        <f t="shared" si="1"/>
        <v>0</v>
      </c>
      <c r="Q145" s="143">
        <v>8.4379999999999997E-2</v>
      </c>
      <c r="R145" s="143">
        <f t="shared" si="2"/>
        <v>8.4379999999999997E-2</v>
      </c>
      <c r="S145" s="143">
        <v>0</v>
      </c>
      <c r="T145" s="144">
        <f t="shared" si="3"/>
        <v>0</v>
      </c>
      <c r="AR145" s="139" t="s">
        <v>256</v>
      </c>
      <c r="AT145" s="139" t="s">
        <v>253</v>
      </c>
      <c r="AU145" s="139" t="s">
        <v>121</v>
      </c>
      <c r="AY145" s="13" t="s">
        <v>112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121</v>
      </c>
      <c r="BK145" s="140">
        <f t="shared" si="9"/>
        <v>0</v>
      </c>
      <c r="BL145" s="13" t="s">
        <v>175</v>
      </c>
      <c r="BM145" s="139" t="s">
        <v>415</v>
      </c>
    </row>
    <row r="146" spans="2:65" s="1" customFormat="1" ht="7" customHeight="1">
      <c r="B146" s="37"/>
      <c r="C146" s="38"/>
      <c r="D146" s="38"/>
      <c r="E146" s="38"/>
      <c r="F146" s="38"/>
      <c r="G146" s="38"/>
      <c r="H146" s="38"/>
      <c r="I146" s="38"/>
      <c r="J146" s="38"/>
      <c r="K146" s="38"/>
      <c r="L146" s="25"/>
    </row>
  </sheetData>
  <autoFilter ref="C117:K145" xr:uid="{00000000-0009-0000-0000-000003000000}"/>
  <mergeCells count="9">
    <mergeCell ref="E108:H108"/>
    <mergeCell ref="E110:H110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1"/>
  <sheetViews>
    <sheetView showGridLines="0" topLeftCell="A161" workbookViewId="0">
      <selection activeCell="I180" sqref="I180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7" customHeight="1">
      <c r="L2" s="302" t="s">
        <v>5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3" t="s">
        <v>85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5" customHeight="1">
      <c r="B4" s="16"/>
      <c r="D4" s="17" t="s">
        <v>86</v>
      </c>
      <c r="L4" s="16"/>
      <c r="M4" s="82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2" t="str">
        <f>'Rekapitulácia stavby'!K6</f>
        <v>Zníženie energetickej náročnosti objektov spoločnosti HERN s.r.o. Námestovo - SO 802</v>
      </c>
      <c r="F7" s="323"/>
      <c r="G7" s="323"/>
      <c r="H7" s="323"/>
      <c r="L7" s="16"/>
    </row>
    <row r="8" spans="1:46" s="1" customFormat="1" ht="12" customHeight="1">
      <c r="B8" s="25"/>
      <c r="D8" s="22" t="s">
        <v>87</v>
      </c>
      <c r="L8" s="25"/>
    </row>
    <row r="9" spans="1:46" s="1" customFormat="1" ht="37" customHeight="1">
      <c r="B9" s="25"/>
      <c r="E9" s="316" t="s">
        <v>416</v>
      </c>
      <c r="F9" s="324"/>
      <c r="G9" s="324"/>
      <c r="H9" s="324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4" t="s">
        <v>674</v>
      </c>
      <c r="L17" s="25"/>
    </row>
    <row r="18" spans="2:12" s="1" customFormat="1" ht="18" customHeight="1">
      <c r="B18" s="25"/>
      <c r="E18" s="325" t="s">
        <v>674</v>
      </c>
      <c r="F18" s="325"/>
      <c r="G18" s="325"/>
      <c r="I18" s="22" t="s">
        <v>21</v>
      </c>
      <c r="J18" s="284" t="s">
        <v>674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675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/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3"/>
      <c r="E27" s="303" t="s">
        <v>1</v>
      </c>
      <c r="F27" s="303"/>
      <c r="G27" s="303"/>
      <c r="H27" s="303"/>
      <c r="L27" s="83"/>
    </row>
    <row r="28" spans="2:12" s="1" customFormat="1" ht="7" customHeight="1">
      <c r="B28" s="25"/>
      <c r="L28" s="25"/>
    </row>
    <row r="29" spans="2:12" s="1" customFormat="1" ht="7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>
      <c r="B30" s="25"/>
      <c r="D30" s="84" t="s">
        <v>27</v>
      </c>
      <c r="J30" s="59">
        <f>ROUND(J126, 2)</f>
        <v>0</v>
      </c>
      <c r="L30" s="25"/>
    </row>
    <row r="31" spans="2:12" s="1" customFormat="1" ht="7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5" customHeight="1">
      <c r="B33" s="25"/>
      <c r="D33" s="85" t="s">
        <v>31</v>
      </c>
      <c r="E33" s="22" t="s">
        <v>32</v>
      </c>
      <c r="F33" s="86">
        <f>ROUND((SUM(BE126:BE180)),  2)</f>
        <v>0</v>
      </c>
      <c r="I33" s="87">
        <v>0.2</v>
      </c>
      <c r="J33" s="86">
        <f>ROUND(((SUM(BE126:BE180))*I33),  2)</f>
        <v>0</v>
      </c>
      <c r="L33" s="25"/>
    </row>
    <row r="34" spans="2:12" s="1" customFormat="1" ht="14.5" customHeight="1">
      <c r="B34" s="25"/>
      <c r="E34" s="22" t="s">
        <v>33</v>
      </c>
      <c r="F34" s="86">
        <f>ROUND((SUM(BF126:BF180)),  2)</f>
        <v>0</v>
      </c>
      <c r="I34" s="87">
        <v>0.2</v>
      </c>
      <c r="J34" s="86">
        <f>ROUND(((SUM(BF126:BF180))*I34),  2)</f>
        <v>0</v>
      </c>
      <c r="L34" s="25"/>
    </row>
    <row r="35" spans="2:12" s="1" customFormat="1" ht="14.5" hidden="1" customHeight="1">
      <c r="B35" s="25"/>
      <c r="E35" s="22" t="s">
        <v>34</v>
      </c>
      <c r="F35" s="86">
        <f>ROUND((SUM(BG126:BG180)),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>
      <c r="B36" s="25"/>
      <c r="E36" s="22" t="s">
        <v>35</v>
      </c>
      <c r="F36" s="86">
        <f>ROUND((SUM(BH126:BH180)),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>
      <c r="B37" s="25"/>
      <c r="E37" s="22" t="s">
        <v>36</v>
      </c>
      <c r="F37" s="86">
        <f>ROUND((SUM(BI126:BI180)),  2)</f>
        <v>0</v>
      </c>
      <c r="I37" s="87">
        <v>0</v>
      </c>
      <c r="J37" s="86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8"/>
      <c r="D39" s="89" t="s">
        <v>37</v>
      </c>
      <c r="E39" s="50"/>
      <c r="F39" s="50"/>
      <c r="G39" s="90" t="s">
        <v>38</v>
      </c>
      <c r="H39" s="91" t="s">
        <v>39</v>
      </c>
      <c r="I39" s="50"/>
      <c r="J39" s="92">
        <f>SUM(J30:J37)</f>
        <v>0</v>
      </c>
      <c r="K39" s="93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42</v>
      </c>
      <c r="E61" s="27"/>
      <c r="F61" s="94" t="s">
        <v>43</v>
      </c>
      <c r="G61" s="36" t="s">
        <v>42</v>
      </c>
      <c r="H61" s="27"/>
      <c r="I61" s="27"/>
      <c r="J61" s="95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42</v>
      </c>
      <c r="E76" s="27"/>
      <c r="F76" s="94" t="s">
        <v>43</v>
      </c>
      <c r="G76" s="36" t="s">
        <v>42</v>
      </c>
      <c r="H76" s="27"/>
      <c r="I76" s="27"/>
      <c r="J76" s="95" t="s">
        <v>43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89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2" t="str">
        <f>E7</f>
        <v>Zníženie energetickej náročnosti objektov spoločnosti HERN s.r.o. Námestovo - SO 802</v>
      </c>
      <c r="F85" s="323"/>
      <c r="G85" s="323"/>
      <c r="H85" s="323"/>
      <c r="L85" s="25"/>
    </row>
    <row r="86" spans="2:47" s="1" customFormat="1" ht="12" customHeight="1">
      <c r="B86" s="25"/>
      <c r="C86" s="22" t="s">
        <v>87</v>
      </c>
      <c r="L86" s="25"/>
    </row>
    <row r="87" spans="2:47" s="1" customFormat="1" ht="16.5" customHeight="1">
      <c r="B87" s="25"/>
      <c r="E87" s="316" t="str">
        <f>E9</f>
        <v>04 - Ostatné</v>
      </c>
      <c r="F87" s="324"/>
      <c r="G87" s="324"/>
      <c r="H87" s="324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28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>Ing.Tibor Petrík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25</v>
      </c>
      <c r="J92" s="23" t="str">
        <f>E24</f>
        <v/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8" t="s">
        <v>92</v>
      </c>
      <c r="J96" s="59">
        <f>J126</f>
        <v>0</v>
      </c>
      <c r="L96" s="25"/>
      <c r="AU96" s="13" t="s">
        <v>93</v>
      </c>
    </row>
    <row r="97" spans="2:12" s="8" customFormat="1" ht="2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672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673</v>
      </c>
      <c r="E99" s="105"/>
      <c r="F99" s="105"/>
      <c r="G99" s="105"/>
      <c r="H99" s="105"/>
      <c r="I99" s="105"/>
      <c r="J99" s="106">
        <f>J141</f>
        <v>0</v>
      </c>
      <c r="L99" s="103"/>
    </row>
    <row r="100" spans="2:12" s="9" customFormat="1" ht="19.899999999999999" customHeight="1">
      <c r="B100" s="103"/>
      <c r="D100" s="104" t="s">
        <v>417</v>
      </c>
      <c r="E100" s="105"/>
      <c r="F100" s="105"/>
      <c r="G100" s="105"/>
      <c r="H100" s="105"/>
      <c r="I100" s="105"/>
      <c r="J100" s="106">
        <f>J147</f>
        <v>0</v>
      </c>
      <c r="L100" s="103"/>
    </row>
    <row r="101" spans="2:12" s="9" customFormat="1" ht="19.899999999999999" customHeight="1">
      <c r="B101" s="103"/>
      <c r="D101" s="104" t="s">
        <v>96</v>
      </c>
      <c r="E101" s="105"/>
      <c r="F101" s="105"/>
      <c r="G101" s="105"/>
      <c r="H101" s="105"/>
      <c r="I101" s="105"/>
      <c r="J101" s="106">
        <f>J154</f>
        <v>0</v>
      </c>
      <c r="L101" s="103"/>
    </row>
    <row r="102" spans="2:12" s="9" customFormat="1" ht="19.899999999999999" customHeight="1">
      <c r="B102" s="103"/>
      <c r="D102" s="104" t="s">
        <v>97</v>
      </c>
      <c r="E102" s="105"/>
      <c r="F102" s="105"/>
      <c r="G102" s="105"/>
      <c r="H102" s="105"/>
      <c r="I102" s="105"/>
      <c r="J102" s="106">
        <f>J163</f>
        <v>0</v>
      </c>
      <c r="L102" s="103"/>
    </row>
    <row r="103" spans="2:12" s="8" customFormat="1" ht="25" customHeight="1">
      <c r="B103" s="99"/>
      <c r="D103" s="100" t="s">
        <v>220</v>
      </c>
      <c r="E103" s="101"/>
      <c r="F103" s="101"/>
      <c r="G103" s="101"/>
      <c r="H103" s="101"/>
      <c r="I103" s="101"/>
      <c r="J103" s="102">
        <f>J165</f>
        <v>0</v>
      </c>
      <c r="L103" s="99"/>
    </row>
    <row r="104" spans="2:12" s="9" customFormat="1" ht="19.899999999999999" customHeight="1">
      <c r="B104" s="103"/>
      <c r="D104" s="104" t="s">
        <v>224</v>
      </c>
      <c r="E104" s="105"/>
      <c r="F104" s="105"/>
      <c r="G104" s="105"/>
      <c r="H104" s="105"/>
      <c r="I104" s="105"/>
      <c r="J104" s="106">
        <f>J166</f>
        <v>0</v>
      </c>
      <c r="L104" s="103"/>
    </row>
    <row r="105" spans="2:12" s="9" customFormat="1" ht="19.899999999999999" customHeight="1">
      <c r="B105" s="103"/>
      <c r="D105" s="104" t="s">
        <v>418</v>
      </c>
      <c r="E105" s="105"/>
      <c r="F105" s="105"/>
      <c r="G105" s="105"/>
      <c r="H105" s="105"/>
      <c r="I105" s="105"/>
      <c r="J105" s="106">
        <f>J177</f>
        <v>0</v>
      </c>
      <c r="L105" s="103"/>
    </row>
    <row r="106" spans="2:12" s="9" customFormat="1" ht="19.899999999999999" customHeight="1">
      <c r="B106" s="103"/>
      <c r="D106" s="104" t="s">
        <v>329</v>
      </c>
      <c r="E106" s="105"/>
      <c r="F106" s="105"/>
      <c r="G106" s="105"/>
      <c r="H106" s="105"/>
      <c r="I106" s="105"/>
      <c r="J106" s="106">
        <f>J179</f>
        <v>0</v>
      </c>
      <c r="L106" s="103"/>
    </row>
    <row r="107" spans="2:12" s="1" customFormat="1" ht="21.75" customHeight="1">
      <c r="B107" s="25"/>
      <c r="L107" s="25"/>
    </row>
    <row r="108" spans="2:12" s="1" customFormat="1" ht="7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12" spans="2:12" s="1" customFormat="1" ht="7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3" s="1" customFormat="1" ht="25" customHeight="1">
      <c r="B113" s="25"/>
      <c r="C113" s="17" t="s">
        <v>98</v>
      </c>
      <c r="L113" s="25"/>
    </row>
    <row r="114" spans="2:63" s="1" customFormat="1" ht="7" customHeight="1">
      <c r="B114" s="25"/>
      <c r="L114" s="25"/>
    </row>
    <row r="115" spans="2:63" s="1" customFormat="1" ht="12" customHeight="1">
      <c r="B115" s="25"/>
      <c r="C115" s="22" t="s">
        <v>12</v>
      </c>
      <c r="L115" s="25"/>
    </row>
    <row r="116" spans="2:63" s="1" customFormat="1" ht="16.5" customHeight="1">
      <c r="B116" s="25"/>
      <c r="E116" s="322" t="str">
        <f>E7</f>
        <v>Zníženie energetickej náročnosti objektov spoločnosti HERN s.r.o. Námestovo - SO 802</v>
      </c>
      <c r="F116" s="323"/>
      <c r="G116" s="323"/>
      <c r="H116" s="323"/>
      <c r="L116" s="25"/>
    </row>
    <row r="117" spans="2:63" s="1" customFormat="1" ht="12" customHeight="1">
      <c r="B117" s="25"/>
      <c r="C117" s="22" t="s">
        <v>87</v>
      </c>
      <c r="L117" s="25"/>
    </row>
    <row r="118" spans="2:63" s="1" customFormat="1" ht="16.5" customHeight="1">
      <c r="B118" s="25"/>
      <c r="E118" s="316" t="str">
        <f>E9</f>
        <v>04 - Ostatné</v>
      </c>
      <c r="F118" s="324"/>
      <c r="G118" s="324"/>
      <c r="H118" s="324"/>
      <c r="L118" s="25"/>
    </row>
    <row r="119" spans="2:63" s="1" customFormat="1" ht="7" customHeight="1">
      <c r="B119" s="25"/>
      <c r="L119" s="25"/>
    </row>
    <row r="120" spans="2:63" s="1" customFormat="1" ht="12" customHeight="1">
      <c r="B120" s="25"/>
      <c r="C120" s="22" t="s">
        <v>15</v>
      </c>
      <c r="F120" s="20" t="str">
        <f>F12</f>
        <v>Námestovo</v>
      </c>
      <c r="I120" s="22" t="s">
        <v>17</v>
      </c>
      <c r="J120" s="45" t="str">
        <f>IF(J12="","",J12)</f>
        <v/>
      </c>
      <c r="L120" s="25"/>
    </row>
    <row r="121" spans="2:63" s="1" customFormat="1" ht="7" customHeight="1">
      <c r="B121" s="25"/>
      <c r="L121" s="25"/>
    </row>
    <row r="122" spans="2:63" s="1" customFormat="1" ht="28" customHeight="1">
      <c r="B122" s="25"/>
      <c r="C122" s="22" t="s">
        <v>18</v>
      </c>
      <c r="F122" s="20" t="str">
        <f>E15</f>
        <v>HERN, s.r.o. Námestovo</v>
      </c>
      <c r="I122" s="22" t="s">
        <v>23</v>
      </c>
      <c r="J122" s="23" t="str">
        <f>E21</f>
        <v>Ing.Tibor Petrík</v>
      </c>
      <c r="L122" s="25"/>
    </row>
    <row r="123" spans="2:63" s="1" customFormat="1" ht="15.25" customHeight="1">
      <c r="B123" s="25"/>
      <c r="C123" s="22" t="s">
        <v>22</v>
      </c>
      <c r="F123" s="20" t="str">
        <f>IF(E18="","",E18)</f>
        <v>Vyplň údaj</v>
      </c>
      <c r="I123" s="22" t="s">
        <v>25</v>
      </c>
      <c r="J123" s="23" t="str">
        <f>E24</f>
        <v/>
      </c>
      <c r="L123" s="25"/>
    </row>
    <row r="124" spans="2:63" s="1" customFormat="1" ht="10.4" customHeight="1">
      <c r="B124" s="25"/>
      <c r="L124" s="25"/>
    </row>
    <row r="125" spans="2:63" s="10" customFormat="1" ht="29.25" customHeight="1">
      <c r="B125" s="107"/>
      <c r="C125" s="108" t="s">
        <v>99</v>
      </c>
      <c r="D125" s="109" t="s">
        <v>52</v>
      </c>
      <c r="E125" s="109" t="s">
        <v>48</v>
      </c>
      <c r="F125" s="109" t="s">
        <v>49</v>
      </c>
      <c r="G125" s="109" t="s">
        <v>100</v>
      </c>
      <c r="H125" s="109" t="s">
        <v>101</v>
      </c>
      <c r="I125" s="109" t="s">
        <v>102</v>
      </c>
      <c r="J125" s="110" t="s">
        <v>91</v>
      </c>
      <c r="K125" s="111" t="s">
        <v>103</v>
      </c>
      <c r="L125" s="107"/>
      <c r="M125" s="52" t="s">
        <v>1</v>
      </c>
      <c r="N125" s="53" t="s">
        <v>31</v>
      </c>
      <c r="O125" s="53" t="s">
        <v>104</v>
      </c>
      <c r="P125" s="53" t="s">
        <v>105</v>
      </c>
      <c r="Q125" s="53" t="s">
        <v>106</v>
      </c>
      <c r="R125" s="53" t="s">
        <v>107</v>
      </c>
      <c r="S125" s="53" t="s">
        <v>108</v>
      </c>
      <c r="T125" s="54" t="s">
        <v>109</v>
      </c>
    </row>
    <row r="126" spans="2:63" s="1" customFormat="1" ht="22.9" customHeight="1">
      <c r="B126" s="25"/>
      <c r="C126" s="57" t="s">
        <v>92</v>
      </c>
      <c r="J126" s="112">
        <f>J127+J165</f>
        <v>0</v>
      </c>
      <c r="L126" s="25"/>
      <c r="M126" s="55"/>
      <c r="N126" s="46"/>
      <c r="O126" s="46"/>
      <c r="P126" s="113">
        <f>P127+P165</f>
        <v>185.00070629999999</v>
      </c>
      <c r="Q126" s="46"/>
      <c r="R126" s="113">
        <f>R127+R165</f>
        <v>2.7667619000000006</v>
      </c>
      <c r="S126" s="46"/>
      <c r="T126" s="114">
        <f>T127+T165</f>
        <v>1.7268625</v>
      </c>
      <c r="AT126" s="13" t="s">
        <v>66</v>
      </c>
      <c r="AU126" s="13" t="s">
        <v>93</v>
      </c>
      <c r="BK126" s="115">
        <f>BK127+BK165</f>
        <v>0</v>
      </c>
    </row>
    <row r="127" spans="2:63" s="11" customFormat="1" ht="25.9" customHeight="1">
      <c r="B127" s="116"/>
      <c r="D127" s="117" t="s">
        <v>66</v>
      </c>
      <c r="E127" s="118" t="s">
        <v>110</v>
      </c>
      <c r="F127" s="118" t="s">
        <v>111</v>
      </c>
      <c r="J127" s="119">
        <f>J128+J141+J147+J154+J163</f>
        <v>0</v>
      </c>
      <c r="L127" s="116"/>
      <c r="M127" s="120"/>
      <c r="N127" s="121"/>
      <c r="O127" s="121"/>
      <c r="P127" s="122">
        <f>P147+P154+P163</f>
        <v>155.19775129999999</v>
      </c>
      <c r="Q127" s="121"/>
      <c r="R127" s="122">
        <f>R147+R154+R163</f>
        <v>2.7369219000000005</v>
      </c>
      <c r="S127" s="121"/>
      <c r="T127" s="123">
        <f>T147+T154+T163</f>
        <v>1.5318399999999999</v>
      </c>
      <c r="AR127" s="117" t="s">
        <v>75</v>
      </c>
      <c r="AT127" s="124" t="s">
        <v>66</v>
      </c>
      <c r="AU127" s="124" t="s">
        <v>67</v>
      </c>
      <c r="AY127" s="117" t="s">
        <v>112</v>
      </c>
      <c r="BK127" s="125">
        <f>BK147+BK154+BK163</f>
        <v>0</v>
      </c>
    </row>
    <row r="128" spans="2:63" s="269" customFormat="1" ht="22.9" customHeight="1">
      <c r="B128" s="270"/>
      <c r="D128" s="117" t="s">
        <v>66</v>
      </c>
      <c r="E128" s="126" t="s">
        <v>75</v>
      </c>
      <c r="F128" s="126" t="s">
        <v>619</v>
      </c>
      <c r="J128" s="271">
        <f>SUM(J129:J140)</f>
        <v>0</v>
      </c>
      <c r="L128" s="270"/>
      <c r="M128" s="272"/>
      <c r="P128" s="273">
        <f>SUM(P129:P140)</f>
        <v>285.30569999999994</v>
      </c>
      <c r="R128" s="273">
        <f>SUM(R129:R140)</f>
        <v>58.85</v>
      </c>
      <c r="T128" s="274">
        <f>SUM(T129:T140)</f>
        <v>21.377800000000001</v>
      </c>
      <c r="AR128" s="117" t="s">
        <v>75</v>
      </c>
      <c r="AT128" s="124" t="s">
        <v>66</v>
      </c>
      <c r="AU128" s="124" t="s">
        <v>75</v>
      </c>
      <c r="AY128" s="117" t="s">
        <v>112</v>
      </c>
      <c r="BK128" s="125">
        <f>SUM(BK129:BK140)</f>
        <v>0</v>
      </c>
    </row>
    <row r="129" spans="2:65" s="275" customFormat="1" ht="24" customHeight="1">
      <c r="B129" s="276"/>
      <c r="C129" s="129" t="s">
        <v>75</v>
      </c>
      <c r="D129" s="129" t="s">
        <v>115</v>
      </c>
      <c r="E129" s="130" t="s">
        <v>620</v>
      </c>
      <c r="F129" s="131" t="s">
        <v>621</v>
      </c>
      <c r="G129" s="132" t="s">
        <v>118</v>
      </c>
      <c r="H129" s="133">
        <v>45.6</v>
      </c>
      <c r="I129" s="134"/>
      <c r="J129" s="134">
        <f t="shared" ref="J129:J140" si="0">ROUND(I129*H129,2)</f>
        <v>0</v>
      </c>
      <c r="K129" s="131" t="s">
        <v>1</v>
      </c>
      <c r="L129" s="277"/>
      <c r="M129" s="135" t="s">
        <v>1</v>
      </c>
      <c r="N129" s="278" t="s">
        <v>33</v>
      </c>
      <c r="O129" s="279">
        <v>0.151</v>
      </c>
      <c r="P129" s="279">
        <f t="shared" ref="P129:P140" si="1">O129*H129</f>
        <v>6.8856000000000002</v>
      </c>
      <c r="Q129" s="279">
        <v>0</v>
      </c>
      <c r="R129" s="279">
        <f t="shared" ref="R129:R140" si="2">Q129*H129</f>
        <v>0</v>
      </c>
      <c r="S129" s="279">
        <v>0.13800000000000001</v>
      </c>
      <c r="T129" s="138">
        <f t="shared" ref="T129:T140" si="3">S129*H129</f>
        <v>6.2928000000000006</v>
      </c>
      <c r="AR129" s="139" t="s">
        <v>120</v>
      </c>
      <c r="AT129" s="139" t="s">
        <v>115</v>
      </c>
      <c r="AU129" s="139" t="s">
        <v>121</v>
      </c>
      <c r="AY129" s="280" t="s">
        <v>112</v>
      </c>
      <c r="BE129" s="281">
        <f t="shared" ref="BE129:BE140" si="4">IF(N129="základná",J129,0)</f>
        <v>0</v>
      </c>
      <c r="BF129" s="281">
        <f t="shared" ref="BF129:BF140" si="5">IF(N129="znížená",J129,0)</f>
        <v>0</v>
      </c>
      <c r="BG129" s="281">
        <f t="shared" ref="BG129:BG140" si="6">IF(N129="zákl. prenesená",J129,0)</f>
        <v>0</v>
      </c>
      <c r="BH129" s="281">
        <f t="shared" ref="BH129:BH140" si="7">IF(N129="zníž. prenesená",J129,0)</f>
        <v>0</v>
      </c>
      <c r="BI129" s="281">
        <f t="shared" ref="BI129:BI140" si="8">IF(N129="nulová",J129,0)</f>
        <v>0</v>
      </c>
      <c r="BJ129" s="280" t="s">
        <v>121</v>
      </c>
      <c r="BK129" s="281">
        <f t="shared" ref="BK129:BK140" si="9">ROUND(I129*H129,2)</f>
        <v>0</v>
      </c>
      <c r="BL129" s="280" t="s">
        <v>120</v>
      </c>
      <c r="BM129" s="139" t="s">
        <v>622</v>
      </c>
    </row>
    <row r="130" spans="2:65" s="275" customFormat="1" ht="24" customHeight="1">
      <c r="B130" s="276"/>
      <c r="C130" s="129" t="s">
        <v>121</v>
      </c>
      <c r="D130" s="129" t="s">
        <v>115</v>
      </c>
      <c r="E130" s="130" t="s">
        <v>623</v>
      </c>
      <c r="F130" s="131" t="s">
        <v>624</v>
      </c>
      <c r="G130" s="132" t="s">
        <v>118</v>
      </c>
      <c r="H130" s="133">
        <v>45.6</v>
      </c>
      <c r="I130" s="134"/>
      <c r="J130" s="134">
        <f t="shared" si="0"/>
        <v>0</v>
      </c>
      <c r="K130" s="131" t="s">
        <v>1</v>
      </c>
      <c r="L130" s="277"/>
      <c r="M130" s="135" t="s">
        <v>1</v>
      </c>
      <c r="N130" s="278" t="s">
        <v>33</v>
      </c>
      <c r="O130" s="279">
        <v>1.169</v>
      </c>
      <c r="P130" s="279">
        <f t="shared" si="1"/>
        <v>53.306400000000004</v>
      </c>
      <c r="Q130" s="279">
        <v>0</v>
      </c>
      <c r="R130" s="279">
        <f t="shared" si="2"/>
        <v>0</v>
      </c>
      <c r="S130" s="279">
        <v>0.22500000000000001</v>
      </c>
      <c r="T130" s="138">
        <f t="shared" si="3"/>
        <v>10.26</v>
      </c>
      <c r="AR130" s="139" t="s">
        <v>120</v>
      </c>
      <c r="AT130" s="139" t="s">
        <v>115</v>
      </c>
      <c r="AU130" s="139" t="s">
        <v>121</v>
      </c>
      <c r="AY130" s="280" t="s">
        <v>112</v>
      </c>
      <c r="BE130" s="281">
        <f t="shared" si="4"/>
        <v>0</v>
      </c>
      <c r="BF130" s="281">
        <f t="shared" si="5"/>
        <v>0</v>
      </c>
      <c r="BG130" s="281">
        <f t="shared" si="6"/>
        <v>0</v>
      </c>
      <c r="BH130" s="281">
        <f t="shared" si="7"/>
        <v>0</v>
      </c>
      <c r="BI130" s="281">
        <f t="shared" si="8"/>
        <v>0</v>
      </c>
      <c r="BJ130" s="280" t="s">
        <v>121</v>
      </c>
      <c r="BK130" s="281">
        <f t="shared" si="9"/>
        <v>0</v>
      </c>
      <c r="BL130" s="280" t="s">
        <v>120</v>
      </c>
      <c r="BM130" s="139" t="s">
        <v>625</v>
      </c>
    </row>
    <row r="131" spans="2:65" s="275" customFormat="1" ht="24" customHeight="1">
      <c r="B131" s="276"/>
      <c r="C131" s="129" t="s">
        <v>125</v>
      </c>
      <c r="D131" s="129" t="s">
        <v>115</v>
      </c>
      <c r="E131" s="130" t="s">
        <v>626</v>
      </c>
      <c r="F131" s="131" t="s">
        <v>627</v>
      </c>
      <c r="G131" s="132" t="s">
        <v>118</v>
      </c>
      <c r="H131" s="133">
        <v>9.65</v>
      </c>
      <c r="I131" s="134"/>
      <c r="J131" s="134">
        <f t="shared" si="0"/>
        <v>0</v>
      </c>
      <c r="K131" s="131" t="s">
        <v>128</v>
      </c>
      <c r="L131" s="277"/>
      <c r="M131" s="135" t="s">
        <v>1</v>
      </c>
      <c r="N131" s="278" t="s">
        <v>33</v>
      </c>
      <c r="O131" s="279">
        <v>1.97</v>
      </c>
      <c r="P131" s="279">
        <f t="shared" si="1"/>
        <v>19.0105</v>
      </c>
      <c r="Q131" s="279">
        <v>0</v>
      </c>
      <c r="R131" s="279">
        <f t="shared" si="2"/>
        <v>0</v>
      </c>
      <c r="S131" s="279">
        <v>0.5</v>
      </c>
      <c r="T131" s="138">
        <f t="shared" si="3"/>
        <v>4.8250000000000002</v>
      </c>
      <c r="AR131" s="139" t="s">
        <v>120</v>
      </c>
      <c r="AT131" s="139" t="s">
        <v>115</v>
      </c>
      <c r="AU131" s="139" t="s">
        <v>121</v>
      </c>
      <c r="AY131" s="280" t="s">
        <v>112</v>
      </c>
      <c r="BE131" s="281">
        <f t="shared" si="4"/>
        <v>0</v>
      </c>
      <c r="BF131" s="281">
        <f t="shared" si="5"/>
        <v>0</v>
      </c>
      <c r="BG131" s="281">
        <f t="shared" si="6"/>
        <v>0</v>
      </c>
      <c r="BH131" s="281">
        <f t="shared" si="7"/>
        <v>0</v>
      </c>
      <c r="BI131" s="281">
        <f t="shared" si="8"/>
        <v>0</v>
      </c>
      <c r="BJ131" s="280" t="s">
        <v>121</v>
      </c>
      <c r="BK131" s="281">
        <f t="shared" si="9"/>
        <v>0</v>
      </c>
      <c r="BL131" s="280" t="s">
        <v>120</v>
      </c>
      <c r="BM131" s="139" t="s">
        <v>628</v>
      </c>
    </row>
    <row r="132" spans="2:65" s="275" customFormat="1" ht="16.5" customHeight="1">
      <c r="B132" s="276"/>
      <c r="C132" s="129" t="s">
        <v>120</v>
      </c>
      <c r="D132" s="129" t="s">
        <v>115</v>
      </c>
      <c r="E132" s="130" t="s">
        <v>629</v>
      </c>
      <c r="F132" s="131" t="s">
        <v>630</v>
      </c>
      <c r="G132" s="132" t="s">
        <v>228</v>
      </c>
      <c r="H132" s="133">
        <v>56.9</v>
      </c>
      <c r="I132" s="134"/>
      <c r="J132" s="134">
        <f t="shared" si="0"/>
        <v>0</v>
      </c>
      <c r="K132" s="131" t="s">
        <v>128</v>
      </c>
      <c r="L132" s="277"/>
      <c r="M132" s="135" t="s">
        <v>1</v>
      </c>
      <c r="N132" s="278" t="s">
        <v>33</v>
      </c>
      <c r="O132" s="279">
        <v>2.5139999999999998</v>
      </c>
      <c r="P132" s="279">
        <f t="shared" si="1"/>
        <v>143.04659999999998</v>
      </c>
      <c r="Q132" s="279">
        <v>0</v>
      </c>
      <c r="R132" s="279">
        <f t="shared" si="2"/>
        <v>0</v>
      </c>
      <c r="S132" s="279">
        <v>0</v>
      </c>
      <c r="T132" s="138">
        <f t="shared" si="3"/>
        <v>0</v>
      </c>
      <c r="AR132" s="139" t="s">
        <v>120</v>
      </c>
      <c r="AT132" s="139" t="s">
        <v>115</v>
      </c>
      <c r="AU132" s="139" t="s">
        <v>121</v>
      </c>
      <c r="AY132" s="280" t="s">
        <v>112</v>
      </c>
      <c r="BE132" s="281">
        <f t="shared" si="4"/>
        <v>0</v>
      </c>
      <c r="BF132" s="281">
        <f t="shared" si="5"/>
        <v>0</v>
      </c>
      <c r="BG132" s="281">
        <f t="shared" si="6"/>
        <v>0</v>
      </c>
      <c r="BH132" s="281">
        <f t="shared" si="7"/>
        <v>0</v>
      </c>
      <c r="BI132" s="281">
        <f t="shared" si="8"/>
        <v>0</v>
      </c>
      <c r="BJ132" s="280" t="s">
        <v>121</v>
      </c>
      <c r="BK132" s="281">
        <f t="shared" si="9"/>
        <v>0</v>
      </c>
      <c r="BL132" s="280" t="s">
        <v>120</v>
      </c>
      <c r="BM132" s="139" t="s">
        <v>631</v>
      </c>
    </row>
    <row r="133" spans="2:65" s="275" customFormat="1" ht="36" customHeight="1">
      <c r="B133" s="276"/>
      <c r="C133" s="129" t="s">
        <v>133</v>
      </c>
      <c r="D133" s="129" t="s">
        <v>115</v>
      </c>
      <c r="E133" s="130" t="s">
        <v>632</v>
      </c>
      <c r="F133" s="131" t="s">
        <v>633</v>
      </c>
      <c r="G133" s="132" t="s">
        <v>228</v>
      </c>
      <c r="H133" s="133">
        <v>56.9</v>
      </c>
      <c r="I133" s="134"/>
      <c r="J133" s="134">
        <f t="shared" si="0"/>
        <v>0</v>
      </c>
      <c r="K133" s="131" t="s">
        <v>128</v>
      </c>
      <c r="L133" s="277"/>
      <c r="M133" s="135" t="s">
        <v>1</v>
      </c>
      <c r="N133" s="278" t="s">
        <v>33</v>
      </c>
      <c r="O133" s="279">
        <v>0.61299999999999999</v>
      </c>
      <c r="P133" s="279">
        <f t="shared" si="1"/>
        <v>34.8797</v>
      </c>
      <c r="Q133" s="279">
        <v>0</v>
      </c>
      <c r="R133" s="279">
        <f t="shared" si="2"/>
        <v>0</v>
      </c>
      <c r="S133" s="279">
        <v>0</v>
      </c>
      <c r="T133" s="138">
        <f t="shared" si="3"/>
        <v>0</v>
      </c>
      <c r="AR133" s="139" t="s">
        <v>120</v>
      </c>
      <c r="AT133" s="139" t="s">
        <v>115</v>
      </c>
      <c r="AU133" s="139" t="s">
        <v>121</v>
      </c>
      <c r="AY133" s="280" t="s">
        <v>112</v>
      </c>
      <c r="BE133" s="281">
        <f t="shared" si="4"/>
        <v>0</v>
      </c>
      <c r="BF133" s="281">
        <f t="shared" si="5"/>
        <v>0</v>
      </c>
      <c r="BG133" s="281">
        <f t="shared" si="6"/>
        <v>0</v>
      </c>
      <c r="BH133" s="281">
        <f t="shared" si="7"/>
        <v>0</v>
      </c>
      <c r="BI133" s="281">
        <f t="shared" si="8"/>
        <v>0</v>
      </c>
      <c r="BJ133" s="280" t="s">
        <v>121</v>
      </c>
      <c r="BK133" s="281">
        <f t="shared" si="9"/>
        <v>0</v>
      </c>
      <c r="BL133" s="280" t="s">
        <v>120</v>
      </c>
      <c r="BM133" s="139" t="s">
        <v>634</v>
      </c>
    </row>
    <row r="134" spans="2:65" s="275" customFormat="1" ht="24" customHeight="1">
      <c r="B134" s="276"/>
      <c r="C134" s="129" t="s">
        <v>113</v>
      </c>
      <c r="D134" s="129" t="s">
        <v>115</v>
      </c>
      <c r="E134" s="130" t="s">
        <v>635</v>
      </c>
      <c r="F134" s="131" t="s">
        <v>636</v>
      </c>
      <c r="G134" s="132" t="s">
        <v>228</v>
      </c>
      <c r="H134" s="133">
        <v>56.9</v>
      </c>
      <c r="I134" s="134"/>
      <c r="J134" s="134">
        <f t="shared" si="0"/>
        <v>0</v>
      </c>
      <c r="K134" s="131" t="s">
        <v>128</v>
      </c>
      <c r="L134" s="277"/>
      <c r="M134" s="135" t="s">
        <v>1</v>
      </c>
      <c r="N134" s="278" t="s">
        <v>33</v>
      </c>
      <c r="O134" s="279">
        <v>6.9000000000000006E-2</v>
      </c>
      <c r="P134" s="279">
        <f t="shared" si="1"/>
        <v>3.9261000000000004</v>
      </c>
      <c r="Q134" s="279">
        <v>0</v>
      </c>
      <c r="R134" s="279">
        <f t="shared" si="2"/>
        <v>0</v>
      </c>
      <c r="S134" s="279">
        <v>0</v>
      </c>
      <c r="T134" s="138">
        <f t="shared" si="3"/>
        <v>0</v>
      </c>
      <c r="AR134" s="139" t="s">
        <v>120</v>
      </c>
      <c r="AT134" s="139" t="s">
        <v>115</v>
      </c>
      <c r="AU134" s="139" t="s">
        <v>121</v>
      </c>
      <c r="AY134" s="280" t="s">
        <v>112</v>
      </c>
      <c r="BE134" s="281">
        <f t="shared" si="4"/>
        <v>0</v>
      </c>
      <c r="BF134" s="281">
        <f t="shared" si="5"/>
        <v>0</v>
      </c>
      <c r="BG134" s="281">
        <f t="shared" si="6"/>
        <v>0</v>
      </c>
      <c r="BH134" s="281">
        <f t="shared" si="7"/>
        <v>0</v>
      </c>
      <c r="BI134" s="281">
        <f t="shared" si="8"/>
        <v>0</v>
      </c>
      <c r="BJ134" s="280" t="s">
        <v>121</v>
      </c>
      <c r="BK134" s="281">
        <f t="shared" si="9"/>
        <v>0</v>
      </c>
      <c r="BL134" s="280" t="s">
        <v>120</v>
      </c>
      <c r="BM134" s="139" t="s">
        <v>637</v>
      </c>
    </row>
    <row r="135" spans="2:65" s="275" customFormat="1" ht="36" customHeight="1">
      <c r="B135" s="276"/>
      <c r="C135" s="129" t="s">
        <v>140</v>
      </c>
      <c r="D135" s="129" t="s">
        <v>115</v>
      </c>
      <c r="E135" s="130" t="s">
        <v>638</v>
      </c>
      <c r="F135" s="131" t="s">
        <v>639</v>
      </c>
      <c r="G135" s="132" t="s">
        <v>228</v>
      </c>
      <c r="H135" s="133">
        <v>56.9</v>
      </c>
      <c r="I135" s="134"/>
      <c r="J135" s="134">
        <f t="shared" si="0"/>
        <v>0</v>
      </c>
      <c r="K135" s="131" t="s">
        <v>128</v>
      </c>
      <c r="L135" s="277"/>
      <c r="M135" s="135" t="s">
        <v>1</v>
      </c>
      <c r="N135" s="278" t="s">
        <v>33</v>
      </c>
      <c r="O135" s="279">
        <v>7.0999999999999994E-2</v>
      </c>
      <c r="P135" s="279">
        <f t="shared" si="1"/>
        <v>4.0398999999999994</v>
      </c>
      <c r="Q135" s="279">
        <v>0</v>
      </c>
      <c r="R135" s="279">
        <f t="shared" si="2"/>
        <v>0</v>
      </c>
      <c r="S135" s="279">
        <v>0</v>
      </c>
      <c r="T135" s="138">
        <f t="shared" si="3"/>
        <v>0</v>
      </c>
      <c r="AR135" s="139" t="s">
        <v>120</v>
      </c>
      <c r="AT135" s="139" t="s">
        <v>115</v>
      </c>
      <c r="AU135" s="139" t="s">
        <v>121</v>
      </c>
      <c r="AY135" s="280" t="s">
        <v>112</v>
      </c>
      <c r="BE135" s="281">
        <f t="shared" si="4"/>
        <v>0</v>
      </c>
      <c r="BF135" s="281">
        <f t="shared" si="5"/>
        <v>0</v>
      </c>
      <c r="BG135" s="281">
        <f t="shared" si="6"/>
        <v>0</v>
      </c>
      <c r="BH135" s="281">
        <f t="shared" si="7"/>
        <v>0</v>
      </c>
      <c r="BI135" s="281">
        <f t="shared" si="8"/>
        <v>0</v>
      </c>
      <c r="BJ135" s="280" t="s">
        <v>121</v>
      </c>
      <c r="BK135" s="281">
        <f t="shared" si="9"/>
        <v>0</v>
      </c>
      <c r="BL135" s="280" t="s">
        <v>120</v>
      </c>
      <c r="BM135" s="139" t="s">
        <v>640</v>
      </c>
    </row>
    <row r="136" spans="2:65" s="275" customFormat="1" ht="16.5" customHeight="1">
      <c r="B136" s="276"/>
      <c r="C136" s="129" t="s">
        <v>145</v>
      </c>
      <c r="D136" s="129" t="s">
        <v>115</v>
      </c>
      <c r="E136" s="130" t="s">
        <v>641</v>
      </c>
      <c r="F136" s="131" t="s">
        <v>642</v>
      </c>
      <c r="G136" s="132" t="s">
        <v>228</v>
      </c>
      <c r="H136" s="133">
        <v>56.9</v>
      </c>
      <c r="I136" s="134"/>
      <c r="J136" s="134">
        <f t="shared" si="0"/>
        <v>0</v>
      </c>
      <c r="K136" s="131" t="s">
        <v>128</v>
      </c>
      <c r="L136" s="277"/>
      <c r="M136" s="135" t="s">
        <v>1</v>
      </c>
      <c r="N136" s="278" t="s">
        <v>33</v>
      </c>
      <c r="O136" s="279">
        <v>8.9999999999999993E-3</v>
      </c>
      <c r="P136" s="279">
        <f t="shared" si="1"/>
        <v>0.5121</v>
      </c>
      <c r="Q136" s="279">
        <v>0</v>
      </c>
      <c r="R136" s="279">
        <f t="shared" si="2"/>
        <v>0</v>
      </c>
      <c r="S136" s="279">
        <v>0</v>
      </c>
      <c r="T136" s="138">
        <f t="shared" si="3"/>
        <v>0</v>
      </c>
      <c r="AR136" s="139" t="s">
        <v>120</v>
      </c>
      <c r="AT136" s="139" t="s">
        <v>115</v>
      </c>
      <c r="AU136" s="139" t="s">
        <v>121</v>
      </c>
      <c r="AY136" s="280" t="s">
        <v>112</v>
      </c>
      <c r="BE136" s="281">
        <f t="shared" si="4"/>
        <v>0</v>
      </c>
      <c r="BF136" s="281">
        <f t="shared" si="5"/>
        <v>0</v>
      </c>
      <c r="BG136" s="281">
        <f t="shared" si="6"/>
        <v>0</v>
      </c>
      <c r="BH136" s="281">
        <f t="shared" si="7"/>
        <v>0</v>
      </c>
      <c r="BI136" s="281">
        <f t="shared" si="8"/>
        <v>0</v>
      </c>
      <c r="BJ136" s="280" t="s">
        <v>121</v>
      </c>
      <c r="BK136" s="281">
        <f t="shared" si="9"/>
        <v>0</v>
      </c>
      <c r="BL136" s="280" t="s">
        <v>120</v>
      </c>
      <c r="BM136" s="139" t="s">
        <v>643</v>
      </c>
    </row>
    <row r="137" spans="2:65" s="275" customFormat="1" ht="24" customHeight="1">
      <c r="B137" s="276"/>
      <c r="C137" s="129" t="s">
        <v>146</v>
      </c>
      <c r="D137" s="129" t="s">
        <v>115</v>
      </c>
      <c r="E137" s="130" t="s">
        <v>644</v>
      </c>
      <c r="F137" s="131" t="s">
        <v>645</v>
      </c>
      <c r="G137" s="132" t="s">
        <v>216</v>
      </c>
      <c r="H137" s="133">
        <v>47.3</v>
      </c>
      <c r="I137" s="134"/>
      <c r="J137" s="134">
        <f t="shared" si="0"/>
        <v>0</v>
      </c>
      <c r="K137" s="131" t="s">
        <v>128</v>
      </c>
      <c r="L137" s="277"/>
      <c r="M137" s="135" t="s">
        <v>1</v>
      </c>
      <c r="N137" s="278" t="s">
        <v>33</v>
      </c>
      <c r="O137" s="279">
        <v>0</v>
      </c>
      <c r="P137" s="279">
        <f t="shared" si="1"/>
        <v>0</v>
      </c>
      <c r="Q137" s="279">
        <v>0</v>
      </c>
      <c r="R137" s="279">
        <f t="shared" si="2"/>
        <v>0</v>
      </c>
      <c r="S137" s="279">
        <v>0</v>
      </c>
      <c r="T137" s="138">
        <f t="shared" si="3"/>
        <v>0</v>
      </c>
      <c r="AR137" s="139" t="s">
        <v>120</v>
      </c>
      <c r="AT137" s="139" t="s">
        <v>115</v>
      </c>
      <c r="AU137" s="139" t="s">
        <v>121</v>
      </c>
      <c r="AY137" s="280" t="s">
        <v>112</v>
      </c>
      <c r="BE137" s="281">
        <f t="shared" si="4"/>
        <v>0</v>
      </c>
      <c r="BF137" s="281">
        <f t="shared" si="5"/>
        <v>0</v>
      </c>
      <c r="BG137" s="281">
        <f t="shared" si="6"/>
        <v>0</v>
      </c>
      <c r="BH137" s="281">
        <f t="shared" si="7"/>
        <v>0</v>
      </c>
      <c r="BI137" s="281">
        <f t="shared" si="8"/>
        <v>0</v>
      </c>
      <c r="BJ137" s="280" t="s">
        <v>121</v>
      </c>
      <c r="BK137" s="281">
        <f t="shared" si="9"/>
        <v>0</v>
      </c>
      <c r="BL137" s="280" t="s">
        <v>120</v>
      </c>
      <c r="BM137" s="139" t="s">
        <v>646</v>
      </c>
    </row>
    <row r="138" spans="2:65" s="275" customFormat="1" ht="24" customHeight="1">
      <c r="B138" s="276"/>
      <c r="C138" s="129" t="s">
        <v>150</v>
      </c>
      <c r="D138" s="129" t="s">
        <v>115</v>
      </c>
      <c r="E138" s="130" t="s">
        <v>647</v>
      </c>
      <c r="F138" s="131" t="s">
        <v>648</v>
      </c>
      <c r="G138" s="132" t="s">
        <v>228</v>
      </c>
      <c r="H138" s="133">
        <v>56.9</v>
      </c>
      <c r="I138" s="134"/>
      <c r="J138" s="134">
        <f t="shared" si="0"/>
        <v>0</v>
      </c>
      <c r="K138" s="131" t="s">
        <v>1</v>
      </c>
      <c r="L138" s="277"/>
      <c r="M138" s="135" t="s">
        <v>1</v>
      </c>
      <c r="N138" s="278" t="s">
        <v>33</v>
      </c>
      <c r="O138" s="279">
        <v>0.24199999999999999</v>
      </c>
      <c r="P138" s="279">
        <f t="shared" si="1"/>
        <v>13.7698</v>
      </c>
      <c r="Q138" s="279">
        <v>0</v>
      </c>
      <c r="R138" s="279">
        <f t="shared" si="2"/>
        <v>0</v>
      </c>
      <c r="S138" s="279">
        <v>0</v>
      </c>
      <c r="T138" s="138">
        <f t="shared" si="3"/>
        <v>0</v>
      </c>
      <c r="AR138" s="139" t="s">
        <v>120</v>
      </c>
      <c r="AT138" s="139" t="s">
        <v>115</v>
      </c>
      <c r="AU138" s="139" t="s">
        <v>121</v>
      </c>
      <c r="AY138" s="280" t="s">
        <v>112</v>
      </c>
      <c r="BE138" s="281">
        <f t="shared" si="4"/>
        <v>0</v>
      </c>
      <c r="BF138" s="281">
        <f t="shared" si="5"/>
        <v>0</v>
      </c>
      <c r="BG138" s="281">
        <f t="shared" si="6"/>
        <v>0</v>
      </c>
      <c r="BH138" s="281">
        <f t="shared" si="7"/>
        <v>0</v>
      </c>
      <c r="BI138" s="281">
        <f t="shared" si="8"/>
        <v>0</v>
      </c>
      <c r="BJ138" s="280" t="s">
        <v>121</v>
      </c>
      <c r="BK138" s="281">
        <f t="shared" si="9"/>
        <v>0</v>
      </c>
      <c r="BL138" s="280" t="s">
        <v>120</v>
      </c>
      <c r="BM138" s="139" t="s">
        <v>649</v>
      </c>
    </row>
    <row r="139" spans="2:65" s="275" customFormat="1" ht="16.5" customHeight="1">
      <c r="B139" s="276"/>
      <c r="C139" s="145" t="s">
        <v>154</v>
      </c>
      <c r="D139" s="145" t="s">
        <v>253</v>
      </c>
      <c r="E139" s="146" t="s">
        <v>650</v>
      </c>
      <c r="F139" s="147" t="s">
        <v>651</v>
      </c>
      <c r="G139" s="148" t="s">
        <v>216</v>
      </c>
      <c r="H139" s="149">
        <v>58.85</v>
      </c>
      <c r="I139" s="150"/>
      <c r="J139" s="150">
        <f t="shared" si="0"/>
        <v>0</v>
      </c>
      <c r="K139" s="147" t="s">
        <v>1</v>
      </c>
      <c r="L139" s="151"/>
      <c r="M139" s="152" t="s">
        <v>1</v>
      </c>
      <c r="N139" s="282" t="s">
        <v>33</v>
      </c>
      <c r="O139" s="279">
        <v>0</v>
      </c>
      <c r="P139" s="279">
        <f t="shared" si="1"/>
        <v>0</v>
      </c>
      <c r="Q139" s="279">
        <v>1</v>
      </c>
      <c r="R139" s="279">
        <f t="shared" si="2"/>
        <v>58.85</v>
      </c>
      <c r="S139" s="279">
        <v>0</v>
      </c>
      <c r="T139" s="138">
        <f t="shared" si="3"/>
        <v>0</v>
      </c>
      <c r="AR139" s="139" t="s">
        <v>145</v>
      </c>
      <c r="AT139" s="139" t="s">
        <v>253</v>
      </c>
      <c r="AU139" s="139" t="s">
        <v>121</v>
      </c>
      <c r="AY139" s="280" t="s">
        <v>112</v>
      </c>
      <c r="BE139" s="281">
        <f t="shared" si="4"/>
        <v>0</v>
      </c>
      <c r="BF139" s="281">
        <f t="shared" si="5"/>
        <v>0</v>
      </c>
      <c r="BG139" s="281">
        <f t="shared" si="6"/>
        <v>0</v>
      </c>
      <c r="BH139" s="281">
        <f t="shared" si="7"/>
        <v>0</v>
      </c>
      <c r="BI139" s="281">
        <f t="shared" si="8"/>
        <v>0</v>
      </c>
      <c r="BJ139" s="280" t="s">
        <v>121</v>
      </c>
      <c r="BK139" s="281">
        <f t="shared" si="9"/>
        <v>0</v>
      </c>
      <c r="BL139" s="280" t="s">
        <v>120</v>
      </c>
      <c r="BM139" s="139" t="s">
        <v>652</v>
      </c>
    </row>
    <row r="140" spans="2:65" s="275" customFormat="1" ht="24" customHeight="1">
      <c r="B140" s="276"/>
      <c r="C140" s="129" t="s">
        <v>158</v>
      </c>
      <c r="D140" s="129" t="s">
        <v>115</v>
      </c>
      <c r="E140" s="130" t="s">
        <v>653</v>
      </c>
      <c r="F140" s="131" t="s">
        <v>654</v>
      </c>
      <c r="G140" s="132" t="s">
        <v>228</v>
      </c>
      <c r="H140" s="133">
        <v>24.5</v>
      </c>
      <c r="I140" s="134"/>
      <c r="J140" s="134">
        <f t="shared" si="0"/>
        <v>0</v>
      </c>
      <c r="K140" s="131" t="s">
        <v>128</v>
      </c>
      <c r="L140" s="277"/>
      <c r="M140" s="135" t="s">
        <v>1</v>
      </c>
      <c r="N140" s="278" t="s">
        <v>33</v>
      </c>
      <c r="O140" s="279">
        <v>0.24199999999999999</v>
      </c>
      <c r="P140" s="279">
        <f t="shared" si="1"/>
        <v>5.9290000000000003</v>
      </c>
      <c r="Q140" s="279">
        <v>0</v>
      </c>
      <c r="R140" s="279">
        <f t="shared" si="2"/>
        <v>0</v>
      </c>
      <c r="S140" s="279">
        <v>0</v>
      </c>
      <c r="T140" s="138">
        <f t="shared" si="3"/>
        <v>0</v>
      </c>
      <c r="AR140" s="139" t="s">
        <v>120</v>
      </c>
      <c r="AT140" s="139" t="s">
        <v>115</v>
      </c>
      <c r="AU140" s="139" t="s">
        <v>121</v>
      </c>
      <c r="AY140" s="280" t="s">
        <v>112</v>
      </c>
      <c r="BE140" s="281">
        <f t="shared" si="4"/>
        <v>0</v>
      </c>
      <c r="BF140" s="281">
        <f t="shared" si="5"/>
        <v>0</v>
      </c>
      <c r="BG140" s="281">
        <f t="shared" si="6"/>
        <v>0</v>
      </c>
      <c r="BH140" s="281">
        <f t="shared" si="7"/>
        <v>0</v>
      </c>
      <c r="BI140" s="281">
        <f t="shared" si="8"/>
        <v>0</v>
      </c>
      <c r="BJ140" s="280" t="s">
        <v>121</v>
      </c>
      <c r="BK140" s="281">
        <f t="shared" si="9"/>
        <v>0</v>
      </c>
      <c r="BL140" s="280" t="s">
        <v>120</v>
      </c>
      <c r="BM140" s="139" t="s">
        <v>655</v>
      </c>
    </row>
    <row r="141" spans="2:65" s="269" customFormat="1" ht="22.5" customHeight="1">
      <c r="B141" s="270"/>
      <c r="D141" s="117" t="s">
        <v>66</v>
      </c>
      <c r="E141" s="126" t="s">
        <v>133</v>
      </c>
      <c r="F141" s="126" t="s">
        <v>656</v>
      </c>
      <c r="J141" s="271">
        <f>SUM(J142:J146)</f>
        <v>0</v>
      </c>
      <c r="L141" s="270"/>
      <c r="M141" s="272"/>
      <c r="P141" s="273">
        <f>SUM(P142:P146)</f>
        <v>4.4566499999999998</v>
      </c>
      <c r="R141" s="273">
        <f>SUM(R142:R146)</f>
        <v>20.345594199999997</v>
      </c>
      <c r="T141" s="274">
        <f>SUM(T142:T146)</f>
        <v>0</v>
      </c>
      <c r="AR141" s="117" t="s">
        <v>75</v>
      </c>
      <c r="AT141" s="124" t="s">
        <v>66</v>
      </c>
      <c r="AU141" s="124" t="s">
        <v>75</v>
      </c>
      <c r="AY141" s="117" t="s">
        <v>112</v>
      </c>
      <c r="BK141" s="125">
        <f>SUM(BK142:BK146)</f>
        <v>0</v>
      </c>
    </row>
    <row r="142" spans="2:65" s="275" customFormat="1" ht="16.5" customHeight="1">
      <c r="B142" s="276"/>
      <c r="C142" s="129" t="s">
        <v>179</v>
      </c>
      <c r="D142" s="129" t="s">
        <v>115</v>
      </c>
      <c r="E142" s="130" t="s">
        <v>657</v>
      </c>
      <c r="F142" s="131" t="s">
        <v>658</v>
      </c>
      <c r="G142" s="132" t="s">
        <v>228</v>
      </c>
      <c r="H142" s="133">
        <v>3.25</v>
      </c>
      <c r="I142" s="134"/>
      <c r="J142" s="134">
        <f>ROUND(I142*H142,2)</f>
        <v>0</v>
      </c>
      <c r="K142" s="131" t="s">
        <v>1</v>
      </c>
      <c r="L142" s="277"/>
      <c r="M142" s="135" t="s">
        <v>1</v>
      </c>
      <c r="N142" s="278" t="s">
        <v>33</v>
      </c>
      <c r="O142" s="279">
        <v>0</v>
      </c>
      <c r="P142" s="279">
        <f>O142*H142</f>
        <v>0</v>
      </c>
      <c r="Q142" s="279">
        <v>0</v>
      </c>
      <c r="R142" s="279">
        <f>Q142*H142</f>
        <v>0</v>
      </c>
      <c r="S142" s="279">
        <v>0</v>
      </c>
      <c r="T142" s="138">
        <f>S142*H142</f>
        <v>0</v>
      </c>
      <c r="AR142" s="139" t="s">
        <v>120</v>
      </c>
      <c r="AT142" s="139" t="s">
        <v>115</v>
      </c>
      <c r="AU142" s="139" t="s">
        <v>121</v>
      </c>
      <c r="AY142" s="280" t="s">
        <v>112</v>
      </c>
      <c r="BE142" s="281">
        <f>IF(N142="základná",J142,0)</f>
        <v>0</v>
      </c>
      <c r="BF142" s="281">
        <f>IF(N142="znížená",J142,0)</f>
        <v>0</v>
      </c>
      <c r="BG142" s="281">
        <f>IF(N142="zákl. prenesená",J142,0)</f>
        <v>0</v>
      </c>
      <c r="BH142" s="281">
        <f>IF(N142="zníž. prenesená",J142,0)</f>
        <v>0</v>
      </c>
      <c r="BI142" s="281">
        <f>IF(N142="nulová",J142,0)</f>
        <v>0</v>
      </c>
      <c r="BJ142" s="280" t="s">
        <v>121</v>
      </c>
      <c r="BK142" s="281">
        <f>ROUND(I142*H142,2)</f>
        <v>0</v>
      </c>
      <c r="BL142" s="280" t="s">
        <v>120</v>
      </c>
      <c r="BM142" s="139" t="s">
        <v>659</v>
      </c>
    </row>
    <row r="143" spans="2:65" s="275" customFormat="1" ht="24" customHeight="1">
      <c r="B143" s="276"/>
      <c r="C143" s="129" t="s">
        <v>183</v>
      </c>
      <c r="D143" s="129" t="s">
        <v>115</v>
      </c>
      <c r="E143" s="130" t="s">
        <v>660</v>
      </c>
      <c r="F143" s="131" t="s">
        <v>661</v>
      </c>
      <c r="G143" s="132" t="s">
        <v>118</v>
      </c>
      <c r="H143" s="133">
        <v>32.5</v>
      </c>
      <c r="I143" s="134"/>
      <c r="J143" s="134">
        <f>ROUND(I143*H143,2)</f>
        <v>0</v>
      </c>
      <c r="K143" s="131" t="s">
        <v>128</v>
      </c>
      <c r="L143" s="277"/>
      <c r="M143" s="135" t="s">
        <v>1</v>
      </c>
      <c r="N143" s="278" t="s">
        <v>33</v>
      </c>
      <c r="O143" s="279">
        <v>2.3E-2</v>
      </c>
      <c r="P143" s="279">
        <f>O143*H143</f>
        <v>0.74749999999999994</v>
      </c>
      <c r="Q143" s="279">
        <v>0.38624999999999998</v>
      </c>
      <c r="R143" s="279">
        <f>Q143*H143</f>
        <v>12.553125</v>
      </c>
      <c r="S143" s="279">
        <v>0</v>
      </c>
      <c r="T143" s="138">
        <f>S143*H143</f>
        <v>0</v>
      </c>
      <c r="AR143" s="139" t="s">
        <v>120</v>
      </c>
      <c r="AT143" s="139" t="s">
        <v>115</v>
      </c>
      <c r="AU143" s="139" t="s">
        <v>121</v>
      </c>
      <c r="AY143" s="280" t="s">
        <v>112</v>
      </c>
      <c r="BE143" s="281">
        <f>IF(N143="základná",J143,0)</f>
        <v>0</v>
      </c>
      <c r="BF143" s="281">
        <f>IF(N143="znížená",J143,0)</f>
        <v>0</v>
      </c>
      <c r="BG143" s="281">
        <f>IF(N143="zákl. prenesená",J143,0)</f>
        <v>0</v>
      </c>
      <c r="BH143" s="281">
        <f>IF(N143="zníž. prenesená",J143,0)</f>
        <v>0</v>
      </c>
      <c r="BI143" s="281">
        <f>IF(N143="nulová",J143,0)</f>
        <v>0</v>
      </c>
      <c r="BJ143" s="280" t="s">
        <v>121</v>
      </c>
      <c r="BK143" s="281">
        <f>ROUND(I143*H143,2)</f>
        <v>0</v>
      </c>
      <c r="BL143" s="280" t="s">
        <v>120</v>
      </c>
      <c r="BM143" s="139" t="s">
        <v>662</v>
      </c>
    </row>
    <row r="144" spans="2:65" s="275" customFormat="1" ht="24" customHeight="1">
      <c r="B144" s="276"/>
      <c r="C144" s="129" t="s">
        <v>188</v>
      </c>
      <c r="D144" s="129" t="s">
        <v>115</v>
      </c>
      <c r="E144" s="130" t="s">
        <v>663</v>
      </c>
      <c r="F144" s="131" t="s">
        <v>664</v>
      </c>
      <c r="G144" s="132" t="s">
        <v>118</v>
      </c>
      <c r="H144" s="133">
        <v>32.5</v>
      </c>
      <c r="I144" s="134"/>
      <c r="J144" s="134">
        <f>ROUND(I144*H144,2)</f>
        <v>0</v>
      </c>
      <c r="K144" s="131" t="s">
        <v>128</v>
      </c>
      <c r="L144" s="277"/>
      <c r="M144" s="135" t="s">
        <v>1</v>
      </c>
      <c r="N144" s="278" t="s">
        <v>33</v>
      </c>
      <c r="O144" s="279">
        <v>2.2120000000000001E-2</v>
      </c>
      <c r="P144" s="279">
        <f>O144*H144</f>
        <v>0.71889999999999998</v>
      </c>
      <c r="Q144" s="279">
        <v>0.18906999999999999</v>
      </c>
      <c r="R144" s="279">
        <f>Q144*H144</f>
        <v>6.1447749999999992</v>
      </c>
      <c r="S144" s="279">
        <v>0</v>
      </c>
      <c r="T144" s="138">
        <f>S144*H144</f>
        <v>0</v>
      </c>
      <c r="AR144" s="139" t="s">
        <v>120</v>
      </c>
      <c r="AT144" s="139" t="s">
        <v>115</v>
      </c>
      <c r="AU144" s="139" t="s">
        <v>121</v>
      </c>
      <c r="AY144" s="280" t="s">
        <v>112</v>
      </c>
      <c r="BE144" s="281">
        <f>IF(N144="základná",J144,0)</f>
        <v>0</v>
      </c>
      <c r="BF144" s="281">
        <f>IF(N144="znížená",J144,0)</f>
        <v>0</v>
      </c>
      <c r="BG144" s="281">
        <f>IF(N144="zákl. prenesená",J144,0)</f>
        <v>0</v>
      </c>
      <c r="BH144" s="281">
        <f>IF(N144="zníž. prenesená",J144,0)</f>
        <v>0</v>
      </c>
      <c r="BI144" s="281">
        <f>IF(N144="nulová",J144,0)</f>
        <v>0</v>
      </c>
      <c r="BJ144" s="280" t="s">
        <v>121</v>
      </c>
      <c r="BK144" s="281">
        <f>ROUND(I144*H144,2)</f>
        <v>0</v>
      </c>
      <c r="BL144" s="280" t="s">
        <v>120</v>
      </c>
      <c r="BM144" s="139" t="s">
        <v>665</v>
      </c>
    </row>
    <row r="145" spans="2:65" s="275" customFormat="1" ht="24" customHeight="1">
      <c r="B145" s="276"/>
      <c r="C145" s="129" t="s">
        <v>7</v>
      </c>
      <c r="D145" s="129" t="s">
        <v>115</v>
      </c>
      <c r="E145" s="130" t="s">
        <v>666</v>
      </c>
      <c r="F145" s="131" t="s">
        <v>667</v>
      </c>
      <c r="G145" s="132" t="s">
        <v>118</v>
      </c>
      <c r="H145" s="133">
        <v>13.29</v>
      </c>
      <c r="I145" s="134"/>
      <c r="J145" s="134">
        <f>ROUND(I145*H145,2)</f>
        <v>0</v>
      </c>
      <c r="K145" s="131" t="s">
        <v>128</v>
      </c>
      <c r="L145" s="277"/>
      <c r="M145" s="135" t="s">
        <v>1</v>
      </c>
      <c r="N145" s="278" t="s">
        <v>33</v>
      </c>
      <c r="O145" s="279">
        <v>0.22500000000000001</v>
      </c>
      <c r="P145" s="279">
        <f>O145*H145</f>
        <v>2.9902500000000001</v>
      </c>
      <c r="Q145" s="279">
        <v>0.12398000000000001</v>
      </c>
      <c r="R145" s="279">
        <f>Q145*H145</f>
        <v>1.6476941999999999</v>
      </c>
      <c r="S145" s="279">
        <v>0</v>
      </c>
      <c r="T145" s="138">
        <f>S145*H145</f>
        <v>0</v>
      </c>
      <c r="AR145" s="139" t="s">
        <v>120</v>
      </c>
      <c r="AT145" s="139" t="s">
        <v>115</v>
      </c>
      <c r="AU145" s="139" t="s">
        <v>121</v>
      </c>
      <c r="AY145" s="280" t="s">
        <v>112</v>
      </c>
      <c r="BE145" s="281">
        <f>IF(N145="základná",J145,0)</f>
        <v>0</v>
      </c>
      <c r="BF145" s="281">
        <f>IF(N145="znížená",J145,0)</f>
        <v>0</v>
      </c>
      <c r="BG145" s="281">
        <f>IF(N145="zákl. prenesená",J145,0)</f>
        <v>0</v>
      </c>
      <c r="BH145" s="281">
        <f>IF(N145="zníž. prenesená",J145,0)</f>
        <v>0</v>
      </c>
      <c r="BI145" s="281">
        <f>IF(N145="nulová",J145,0)</f>
        <v>0</v>
      </c>
      <c r="BJ145" s="280" t="s">
        <v>121</v>
      </c>
      <c r="BK145" s="281">
        <f>ROUND(I145*H145,2)</f>
        <v>0</v>
      </c>
      <c r="BL145" s="280" t="s">
        <v>120</v>
      </c>
      <c r="BM145" s="139" t="s">
        <v>668</v>
      </c>
    </row>
    <row r="146" spans="2:65" s="275" customFormat="1" ht="16.5" customHeight="1">
      <c r="B146" s="276"/>
      <c r="C146" s="145" t="s">
        <v>195</v>
      </c>
      <c r="D146" s="145" t="s">
        <v>253</v>
      </c>
      <c r="E146" s="146" t="s">
        <v>669</v>
      </c>
      <c r="F146" s="147" t="s">
        <v>670</v>
      </c>
      <c r="G146" s="148" t="s">
        <v>118</v>
      </c>
      <c r="H146" s="149">
        <v>14.62</v>
      </c>
      <c r="I146" s="150"/>
      <c r="J146" s="150">
        <f>ROUND(I146*H146,2)</f>
        <v>0</v>
      </c>
      <c r="K146" s="147" t="s">
        <v>1</v>
      </c>
      <c r="L146" s="151"/>
      <c r="M146" s="152" t="s">
        <v>1</v>
      </c>
      <c r="N146" s="282" t="s">
        <v>33</v>
      </c>
      <c r="O146" s="279">
        <v>0</v>
      </c>
      <c r="P146" s="279">
        <f>O146*H146</f>
        <v>0</v>
      </c>
      <c r="Q146" s="279">
        <v>0</v>
      </c>
      <c r="R146" s="279">
        <f>Q146*H146</f>
        <v>0</v>
      </c>
      <c r="S146" s="279">
        <v>0</v>
      </c>
      <c r="T146" s="138">
        <f>S146*H146</f>
        <v>0</v>
      </c>
      <c r="AR146" s="139" t="s">
        <v>145</v>
      </c>
      <c r="AT146" s="139" t="s">
        <v>253</v>
      </c>
      <c r="AU146" s="139" t="s">
        <v>121</v>
      </c>
      <c r="AY146" s="280" t="s">
        <v>112</v>
      </c>
      <c r="BE146" s="281">
        <f>IF(N146="základná",J146,0)</f>
        <v>0</v>
      </c>
      <c r="BF146" s="281">
        <f>IF(N146="znížená",J146,0)</f>
        <v>0</v>
      </c>
      <c r="BG146" s="281">
        <f>IF(N146="zákl. prenesená",J146,0)</f>
        <v>0</v>
      </c>
      <c r="BH146" s="281">
        <f>IF(N146="zníž. prenesená",J146,0)</f>
        <v>0</v>
      </c>
      <c r="BI146" s="281">
        <f>IF(N146="nulová",J146,0)</f>
        <v>0</v>
      </c>
      <c r="BJ146" s="280" t="s">
        <v>121</v>
      </c>
      <c r="BK146" s="281">
        <f>ROUND(I146*H146,2)</f>
        <v>0</v>
      </c>
      <c r="BL146" s="280" t="s">
        <v>120</v>
      </c>
      <c r="BM146" s="139" t="s">
        <v>671</v>
      </c>
    </row>
    <row r="147" spans="2:65" s="11" customFormat="1" ht="22.9" customHeight="1">
      <c r="B147" s="116"/>
      <c r="D147" s="117" t="s">
        <v>66</v>
      </c>
      <c r="E147" s="126" t="s">
        <v>113</v>
      </c>
      <c r="F147" s="126" t="s">
        <v>419</v>
      </c>
      <c r="J147" s="127">
        <f>SUM(J148:J153)</f>
        <v>0</v>
      </c>
      <c r="L147" s="116"/>
      <c r="M147" s="120"/>
      <c r="N147" s="121"/>
      <c r="O147" s="121"/>
      <c r="P147" s="122">
        <f>SUM(P148:P153)</f>
        <v>107.3287053</v>
      </c>
      <c r="Q147" s="121"/>
      <c r="R147" s="122">
        <f>SUM(R148:R153)</f>
        <v>2.6986719000000003</v>
      </c>
      <c r="S147" s="121"/>
      <c r="T147" s="123">
        <f>SUM(T148:T153)</f>
        <v>0</v>
      </c>
      <c r="AR147" s="117" t="s">
        <v>75</v>
      </c>
      <c r="AT147" s="124" t="s">
        <v>66</v>
      </c>
      <c r="AU147" s="124" t="s">
        <v>75</v>
      </c>
      <c r="AY147" s="117" t="s">
        <v>112</v>
      </c>
      <c r="BK147" s="125">
        <f>SUM(BK148:BK153)</f>
        <v>0</v>
      </c>
    </row>
    <row r="148" spans="2:65" s="1" customFormat="1" ht="24" customHeight="1">
      <c r="B148" s="128"/>
      <c r="C148" s="129" t="s">
        <v>75</v>
      </c>
      <c r="D148" s="129" t="s">
        <v>115</v>
      </c>
      <c r="E148" s="130" t="s">
        <v>420</v>
      </c>
      <c r="F148" s="131" t="s">
        <v>421</v>
      </c>
      <c r="G148" s="132" t="s">
        <v>118</v>
      </c>
      <c r="H148" s="133">
        <v>59.85</v>
      </c>
      <c r="I148" s="134"/>
      <c r="J148" s="134">
        <f t="shared" ref="J148:J153" si="10">ROUND(I148*H148,2)</f>
        <v>0</v>
      </c>
      <c r="K148" s="131" t="s">
        <v>119</v>
      </c>
      <c r="L148" s="25"/>
      <c r="M148" s="135" t="s">
        <v>1</v>
      </c>
      <c r="N148" s="136" t="s">
        <v>33</v>
      </c>
      <c r="O148" s="137">
        <v>0.8</v>
      </c>
      <c r="P148" s="137">
        <f t="shared" ref="P148:P153" si="11">O148*H148</f>
        <v>47.88</v>
      </c>
      <c r="Q148" s="137">
        <v>3.7560000000000003E-2</v>
      </c>
      <c r="R148" s="137">
        <f t="shared" ref="R148:R153" si="12">Q148*H148</f>
        <v>2.2479660000000004</v>
      </c>
      <c r="S148" s="137">
        <v>0</v>
      </c>
      <c r="T148" s="138">
        <f t="shared" ref="T148:T153" si="13">S148*H148</f>
        <v>0</v>
      </c>
      <c r="AR148" s="139" t="s">
        <v>120</v>
      </c>
      <c r="AT148" s="139" t="s">
        <v>115</v>
      </c>
      <c r="AU148" s="139" t="s">
        <v>121</v>
      </c>
      <c r="AY148" s="13" t="s">
        <v>112</v>
      </c>
      <c r="BE148" s="140">
        <f t="shared" ref="BE148:BE153" si="14">IF(N148="základná",J148,0)</f>
        <v>0</v>
      </c>
      <c r="BF148" s="140">
        <f t="shared" ref="BF148:BF153" si="15">IF(N148="znížená",J148,0)</f>
        <v>0</v>
      </c>
      <c r="BG148" s="140">
        <f t="shared" ref="BG148:BG153" si="16">IF(N148="zákl. prenesená",J148,0)</f>
        <v>0</v>
      </c>
      <c r="BH148" s="140">
        <f t="shared" ref="BH148:BH153" si="17">IF(N148="zníž. prenesená",J148,0)</f>
        <v>0</v>
      </c>
      <c r="BI148" s="140">
        <f t="shared" ref="BI148:BI153" si="18">IF(N148="nulová",J148,0)</f>
        <v>0</v>
      </c>
      <c r="BJ148" s="13" t="s">
        <v>121</v>
      </c>
      <c r="BK148" s="140">
        <f t="shared" ref="BK148:BK153" si="19">ROUND(I148*H148,2)</f>
        <v>0</v>
      </c>
      <c r="BL148" s="13" t="s">
        <v>120</v>
      </c>
      <c r="BM148" s="139" t="s">
        <v>422</v>
      </c>
    </row>
    <row r="149" spans="2:65" s="1" customFormat="1" ht="16.5" customHeight="1">
      <c r="B149" s="128"/>
      <c r="C149" s="129" t="s">
        <v>121</v>
      </c>
      <c r="D149" s="129" t="s">
        <v>115</v>
      </c>
      <c r="E149" s="130" t="s">
        <v>423</v>
      </c>
      <c r="F149" s="131" t="s">
        <v>424</v>
      </c>
      <c r="G149" s="132" t="s">
        <v>118</v>
      </c>
      <c r="H149" s="133">
        <v>59.85</v>
      </c>
      <c r="I149" s="134"/>
      <c r="J149" s="134">
        <f t="shared" si="10"/>
        <v>0</v>
      </c>
      <c r="K149" s="131" t="s">
        <v>143</v>
      </c>
      <c r="L149" s="25"/>
      <c r="M149" s="135" t="s">
        <v>1</v>
      </c>
      <c r="N149" s="136" t="s">
        <v>33</v>
      </c>
      <c r="O149" s="137">
        <v>5.1999999999999998E-2</v>
      </c>
      <c r="P149" s="137">
        <f t="shared" si="11"/>
        <v>3.1122000000000001</v>
      </c>
      <c r="Q149" s="137">
        <v>4.2000000000000002E-4</v>
      </c>
      <c r="R149" s="137">
        <f t="shared" si="12"/>
        <v>2.5137000000000003E-2</v>
      </c>
      <c r="S149" s="137">
        <v>0</v>
      </c>
      <c r="T149" s="138">
        <f t="shared" si="13"/>
        <v>0</v>
      </c>
      <c r="AR149" s="139" t="s">
        <v>120</v>
      </c>
      <c r="AT149" s="139" t="s">
        <v>115</v>
      </c>
      <c r="AU149" s="139" t="s">
        <v>121</v>
      </c>
      <c r="AY149" s="13" t="s">
        <v>112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121</v>
      </c>
      <c r="BK149" s="140">
        <f t="shared" si="19"/>
        <v>0</v>
      </c>
      <c r="BL149" s="13" t="s">
        <v>120</v>
      </c>
      <c r="BM149" s="139" t="s">
        <v>425</v>
      </c>
    </row>
    <row r="150" spans="2:65" s="1" customFormat="1" ht="16.5" customHeight="1">
      <c r="B150" s="128"/>
      <c r="C150" s="129" t="s">
        <v>125</v>
      </c>
      <c r="D150" s="129" t="s">
        <v>115</v>
      </c>
      <c r="E150" s="130" t="s">
        <v>426</v>
      </c>
      <c r="F150" s="131" t="s">
        <v>427</v>
      </c>
      <c r="G150" s="132" t="s">
        <v>118</v>
      </c>
      <c r="H150" s="133">
        <v>59.85</v>
      </c>
      <c r="I150" s="134"/>
      <c r="J150" s="134">
        <f t="shared" si="10"/>
        <v>0</v>
      </c>
      <c r="K150" s="131" t="s">
        <v>143</v>
      </c>
      <c r="L150" s="25"/>
      <c r="M150" s="135" t="s">
        <v>1</v>
      </c>
      <c r="N150" s="136" t="s">
        <v>33</v>
      </c>
      <c r="O150" s="137">
        <v>0.19400000000000001</v>
      </c>
      <c r="P150" s="137">
        <f t="shared" si="11"/>
        <v>11.610900000000001</v>
      </c>
      <c r="Q150" s="137">
        <v>1.9599999999999999E-3</v>
      </c>
      <c r="R150" s="137">
        <f t="shared" si="12"/>
        <v>0.11730599999999999</v>
      </c>
      <c r="S150" s="137">
        <v>0</v>
      </c>
      <c r="T150" s="138">
        <f t="shared" si="13"/>
        <v>0</v>
      </c>
      <c r="AR150" s="139" t="s">
        <v>120</v>
      </c>
      <c r="AT150" s="139" t="s">
        <v>115</v>
      </c>
      <c r="AU150" s="139" t="s">
        <v>121</v>
      </c>
      <c r="AY150" s="13" t="s">
        <v>112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121</v>
      </c>
      <c r="BK150" s="140">
        <f t="shared" si="19"/>
        <v>0</v>
      </c>
      <c r="BL150" s="13" t="s">
        <v>120</v>
      </c>
      <c r="BM150" s="139" t="s">
        <v>428</v>
      </c>
    </row>
    <row r="151" spans="2:65" s="1" customFormat="1" ht="16.5" customHeight="1">
      <c r="B151" s="128"/>
      <c r="C151" s="129" t="s">
        <v>120</v>
      </c>
      <c r="D151" s="129" t="s">
        <v>115</v>
      </c>
      <c r="E151" s="130" t="s">
        <v>429</v>
      </c>
      <c r="F151" s="131" t="s">
        <v>430</v>
      </c>
      <c r="G151" s="132" t="s">
        <v>186</v>
      </c>
      <c r="H151" s="133">
        <v>170.13</v>
      </c>
      <c r="I151" s="134"/>
      <c r="J151" s="134">
        <f t="shared" si="10"/>
        <v>0</v>
      </c>
      <c r="K151" s="131" t="s">
        <v>1</v>
      </c>
      <c r="L151" s="25"/>
      <c r="M151" s="135" t="s">
        <v>1</v>
      </c>
      <c r="N151" s="136" t="s">
        <v>33</v>
      </c>
      <c r="O151" s="137">
        <v>0.20810999999999999</v>
      </c>
      <c r="P151" s="137">
        <f t="shared" si="11"/>
        <v>35.405754299999998</v>
      </c>
      <c r="Q151" s="137">
        <v>5.2999999999999998E-4</v>
      </c>
      <c r="R151" s="137">
        <f t="shared" si="12"/>
        <v>9.0168899999999996E-2</v>
      </c>
      <c r="S151" s="137">
        <v>0</v>
      </c>
      <c r="T151" s="138">
        <f t="shared" si="13"/>
        <v>0</v>
      </c>
      <c r="AR151" s="139" t="s">
        <v>120</v>
      </c>
      <c r="AT151" s="139" t="s">
        <v>115</v>
      </c>
      <c r="AU151" s="139" t="s">
        <v>121</v>
      </c>
      <c r="AY151" s="13" t="s">
        <v>112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121</v>
      </c>
      <c r="BK151" s="140">
        <f t="shared" si="19"/>
        <v>0</v>
      </c>
      <c r="BL151" s="13" t="s">
        <v>120</v>
      </c>
      <c r="BM151" s="139" t="s">
        <v>431</v>
      </c>
    </row>
    <row r="152" spans="2:65" s="1" customFormat="1" ht="24" customHeight="1">
      <c r="B152" s="128"/>
      <c r="C152" s="129" t="s">
        <v>133</v>
      </c>
      <c r="D152" s="129" t="s">
        <v>115</v>
      </c>
      <c r="E152" s="130" t="s">
        <v>432</v>
      </c>
      <c r="F152" s="131" t="s">
        <v>433</v>
      </c>
      <c r="G152" s="132" t="s">
        <v>186</v>
      </c>
      <c r="H152" s="133">
        <v>24.45</v>
      </c>
      <c r="I152" s="134"/>
      <c r="J152" s="134">
        <f t="shared" si="10"/>
        <v>0</v>
      </c>
      <c r="K152" s="131" t="s">
        <v>119</v>
      </c>
      <c r="L152" s="25"/>
      <c r="M152" s="135" t="s">
        <v>1</v>
      </c>
      <c r="N152" s="136" t="s">
        <v>33</v>
      </c>
      <c r="O152" s="137">
        <v>0.38118000000000002</v>
      </c>
      <c r="P152" s="137">
        <f t="shared" si="11"/>
        <v>9.3198509999999999</v>
      </c>
      <c r="Q152" s="137">
        <v>7.9399999999999991E-3</v>
      </c>
      <c r="R152" s="137">
        <f t="shared" si="12"/>
        <v>0.19413299999999997</v>
      </c>
      <c r="S152" s="137">
        <v>0</v>
      </c>
      <c r="T152" s="138">
        <f t="shared" si="13"/>
        <v>0</v>
      </c>
      <c r="AR152" s="139" t="s">
        <v>120</v>
      </c>
      <c r="AT152" s="139" t="s">
        <v>115</v>
      </c>
      <c r="AU152" s="139" t="s">
        <v>121</v>
      </c>
      <c r="AY152" s="13" t="s">
        <v>112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121</v>
      </c>
      <c r="BK152" s="140">
        <f t="shared" si="19"/>
        <v>0</v>
      </c>
      <c r="BL152" s="13" t="s">
        <v>120</v>
      </c>
      <c r="BM152" s="139" t="s">
        <v>434</v>
      </c>
    </row>
    <row r="153" spans="2:65" s="1" customFormat="1" ht="24" customHeight="1">
      <c r="B153" s="128"/>
      <c r="C153" s="145" t="s">
        <v>113</v>
      </c>
      <c r="D153" s="145" t="s">
        <v>253</v>
      </c>
      <c r="E153" s="146" t="s">
        <v>435</v>
      </c>
      <c r="F153" s="147" t="s">
        <v>436</v>
      </c>
      <c r="G153" s="148" t="s">
        <v>186</v>
      </c>
      <c r="H153" s="149">
        <v>24.45</v>
      </c>
      <c r="I153" s="150"/>
      <c r="J153" s="150">
        <f t="shared" si="10"/>
        <v>0</v>
      </c>
      <c r="K153" s="147" t="s">
        <v>1</v>
      </c>
      <c r="L153" s="151"/>
      <c r="M153" s="152" t="s">
        <v>1</v>
      </c>
      <c r="N153" s="153" t="s">
        <v>33</v>
      </c>
      <c r="O153" s="137">
        <v>0</v>
      </c>
      <c r="P153" s="137">
        <f t="shared" si="11"/>
        <v>0</v>
      </c>
      <c r="Q153" s="137">
        <v>9.7999999999999997E-4</v>
      </c>
      <c r="R153" s="137">
        <f t="shared" si="12"/>
        <v>2.3961E-2</v>
      </c>
      <c r="S153" s="137">
        <v>0</v>
      </c>
      <c r="T153" s="138">
        <f t="shared" si="13"/>
        <v>0</v>
      </c>
      <c r="AR153" s="139" t="s">
        <v>145</v>
      </c>
      <c r="AT153" s="139" t="s">
        <v>253</v>
      </c>
      <c r="AU153" s="139" t="s">
        <v>121</v>
      </c>
      <c r="AY153" s="13" t="s">
        <v>112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121</v>
      </c>
      <c r="BK153" s="140">
        <f t="shared" si="19"/>
        <v>0</v>
      </c>
      <c r="BL153" s="13" t="s">
        <v>120</v>
      </c>
      <c r="BM153" s="139" t="s">
        <v>437</v>
      </c>
    </row>
    <row r="154" spans="2:65" s="11" customFormat="1" ht="22.9" customHeight="1">
      <c r="B154" s="116"/>
      <c r="D154" s="117" t="s">
        <v>66</v>
      </c>
      <c r="E154" s="126" t="s">
        <v>146</v>
      </c>
      <c r="F154" s="126" t="s">
        <v>166</v>
      </c>
      <c r="J154" s="127">
        <f>SUM(J155:J162)</f>
        <v>0</v>
      </c>
      <c r="L154" s="116"/>
      <c r="M154" s="120"/>
      <c r="N154" s="121"/>
      <c r="O154" s="121"/>
      <c r="P154" s="122">
        <f>SUM(P155:P162)</f>
        <v>38.090935999999999</v>
      </c>
      <c r="Q154" s="121"/>
      <c r="R154" s="122">
        <f>SUM(R155:R162)</f>
        <v>3.8249999999999999E-2</v>
      </c>
      <c r="S154" s="121"/>
      <c r="T154" s="123">
        <f>SUM(T155:T162)</f>
        <v>1.5318399999999999</v>
      </c>
      <c r="AR154" s="117" t="s">
        <v>75</v>
      </c>
      <c r="AT154" s="124" t="s">
        <v>66</v>
      </c>
      <c r="AU154" s="124" t="s">
        <v>75</v>
      </c>
      <c r="AY154" s="117" t="s">
        <v>112</v>
      </c>
      <c r="BK154" s="125">
        <f>SUM(BK155:BK162)</f>
        <v>0</v>
      </c>
    </row>
    <row r="155" spans="2:65" s="1" customFormat="1" ht="24" customHeight="1">
      <c r="B155" s="128"/>
      <c r="C155" s="129" t="s">
        <v>140</v>
      </c>
      <c r="D155" s="129" t="s">
        <v>115</v>
      </c>
      <c r="E155" s="130" t="s">
        <v>438</v>
      </c>
      <c r="F155" s="131" t="s">
        <v>439</v>
      </c>
      <c r="G155" s="132" t="s">
        <v>118</v>
      </c>
      <c r="H155" s="133">
        <v>25</v>
      </c>
      <c r="I155" s="134"/>
      <c r="J155" s="134">
        <f t="shared" ref="J155:J162" si="20">ROUND(I155*H155,2)</f>
        <v>0</v>
      </c>
      <c r="K155" s="131" t="s">
        <v>119</v>
      </c>
      <c r="L155" s="25"/>
      <c r="M155" s="135" t="s">
        <v>1</v>
      </c>
      <c r="N155" s="136" t="s">
        <v>33</v>
      </c>
      <c r="O155" s="137">
        <v>9.9210000000000007E-2</v>
      </c>
      <c r="P155" s="137">
        <f t="shared" ref="P155:P162" si="21">O155*H155</f>
        <v>2.4802500000000003</v>
      </c>
      <c r="Q155" s="137">
        <v>1.5299999999999999E-3</v>
      </c>
      <c r="R155" s="137">
        <f t="shared" ref="R155:R162" si="22">Q155*H155</f>
        <v>3.8249999999999999E-2</v>
      </c>
      <c r="S155" s="137">
        <v>0</v>
      </c>
      <c r="T155" s="138">
        <f t="shared" ref="T155:T162" si="23">S155*H155</f>
        <v>0</v>
      </c>
      <c r="AR155" s="139" t="s">
        <v>120</v>
      </c>
      <c r="AT155" s="139" t="s">
        <v>115</v>
      </c>
      <c r="AU155" s="139" t="s">
        <v>121</v>
      </c>
      <c r="AY155" s="13" t="s">
        <v>112</v>
      </c>
      <c r="BE155" s="140">
        <f t="shared" ref="BE155:BE162" si="24">IF(N155="základná",J155,0)</f>
        <v>0</v>
      </c>
      <c r="BF155" s="140">
        <f t="shared" ref="BF155:BF162" si="25">IF(N155="znížená",J155,0)</f>
        <v>0</v>
      </c>
      <c r="BG155" s="140">
        <f t="shared" ref="BG155:BG162" si="26">IF(N155="zákl. prenesená",J155,0)</f>
        <v>0</v>
      </c>
      <c r="BH155" s="140">
        <f t="shared" ref="BH155:BH162" si="27">IF(N155="zníž. prenesená",J155,0)</f>
        <v>0</v>
      </c>
      <c r="BI155" s="140">
        <f t="shared" ref="BI155:BI162" si="28">IF(N155="nulová",J155,0)</f>
        <v>0</v>
      </c>
      <c r="BJ155" s="13" t="s">
        <v>121</v>
      </c>
      <c r="BK155" s="140">
        <f t="shared" ref="BK155:BK162" si="29">ROUND(I155*H155,2)</f>
        <v>0</v>
      </c>
      <c r="BL155" s="13" t="s">
        <v>120</v>
      </c>
      <c r="BM155" s="139" t="s">
        <v>440</v>
      </c>
    </row>
    <row r="156" spans="2:65" s="1" customFormat="1" ht="16.5" customHeight="1">
      <c r="B156" s="128"/>
      <c r="C156" s="129" t="s">
        <v>145</v>
      </c>
      <c r="D156" s="129" t="s">
        <v>115</v>
      </c>
      <c r="E156" s="130" t="s">
        <v>441</v>
      </c>
      <c r="F156" s="131" t="s">
        <v>442</v>
      </c>
      <c r="G156" s="132" t="s">
        <v>186</v>
      </c>
      <c r="H156" s="133">
        <v>93.53</v>
      </c>
      <c r="I156" s="134"/>
      <c r="J156" s="134">
        <f t="shared" si="20"/>
        <v>0</v>
      </c>
      <c r="K156" s="131" t="s">
        <v>119</v>
      </c>
      <c r="L156" s="25"/>
      <c r="M156" s="135" t="s">
        <v>1</v>
      </c>
      <c r="N156" s="136" t="s">
        <v>33</v>
      </c>
      <c r="O156" s="137">
        <v>0.188</v>
      </c>
      <c r="P156" s="137">
        <f t="shared" si="21"/>
        <v>17.583639999999999</v>
      </c>
      <c r="Q156" s="137">
        <v>0</v>
      </c>
      <c r="R156" s="137">
        <f t="shared" si="22"/>
        <v>0</v>
      </c>
      <c r="S156" s="137">
        <v>8.0000000000000002E-3</v>
      </c>
      <c r="T156" s="138">
        <f t="shared" si="23"/>
        <v>0.74824000000000002</v>
      </c>
      <c r="AR156" s="139" t="s">
        <v>120</v>
      </c>
      <c r="AT156" s="139" t="s">
        <v>115</v>
      </c>
      <c r="AU156" s="139" t="s">
        <v>121</v>
      </c>
      <c r="AY156" s="13" t="s">
        <v>112</v>
      </c>
      <c r="BE156" s="140">
        <f t="shared" si="24"/>
        <v>0</v>
      </c>
      <c r="BF156" s="140">
        <f t="shared" si="25"/>
        <v>0</v>
      </c>
      <c r="BG156" s="140">
        <f t="shared" si="26"/>
        <v>0</v>
      </c>
      <c r="BH156" s="140">
        <f t="shared" si="27"/>
        <v>0</v>
      </c>
      <c r="BI156" s="140">
        <f t="shared" si="28"/>
        <v>0</v>
      </c>
      <c r="BJ156" s="13" t="s">
        <v>121</v>
      </c>
      <c r="BK156" s="140">
        <f t="shared" si="29"/>
        <v>0</v>
      </c>
      <c r="BL156" s="13" t="s">
        <v>120</v>
      </c>
      <c r="BM156" s="139" t="s">
        <v>443</v>
      </c>
    </row>
    <row r="157" spans="2:65" s="1" customFormat="1" ht="24" customHeight="1">
      <c r="B157" s="128"/>
      <c r="C157" s="129" t="s">
        <v>146</v>
      </c>
      <c r="D157" s="129" t="s">
        <v>115</v>
      </c>
      <c r="E157" s="130" t="s">
        <v>444</v>
      </c>
      <c r="F157" s="131" t="s">
        <v>445</v>
      </c>
      <c r="G157" s="132" t="s">
        <v>186</v>
      </c>
      <c r="H157" s="133">
        <v>65.3</v>
      </c>
      <c r="I157" s="134"/>
      <c r="J157" s="134">
        <f t="shared" si="20"/>
        <v>0</v>
      </c>
      <c r="K157" s="131" t="s">
        <v>119</v>
      </c>
      <c r="L157" s="25"/>
      <c r="M157" s="135" t="s">
        <v>1</v>
      </c>
      <c r="N157" s="136" t="s">
        <v>33</v>
      </c>
      <c r="O157" s="137">
        <v>0.188</v>
      </c>
      <c r="P157" s="137">
        <f t="shared" si="21"/>
        <v>12.276399999999999</v>
      </c>
      <c r="Q157" s="137">
        <v>0</v>
      </c>
      <c r="R157" s="137">
        <f t="shared" si="22"/>
        <v>0</v>
      </c>
      <c r="S157" s="137">
        <v>1.2E-2</v>
      </c>
      <c r="T157" s="138">
        <f t="shared" si="23"/>
        <v>0.78359999999999996</v>
      </c>
      <c r="AR157" s="139" t="s">
        <v>120</v>
      </c>
      <c r="AT157" s="139" t="s">
        <v>115</v>
      </c>
      <c r="AU157" s="139" t="s">
        <v>121</v>
      </c>
      <c r="AY157" s="13" t="s">
        <v>112</v>
      </c>
      <c r="BE157" s="140">
        <f t="shared" si="24"/>
        <v>0</v>
      </c>
      <c r="BF157" s="140">
        <f t="shared" si="25"/>
        <v>0</v>
      </c>
      <c r="BG157" s="140">
        <f t="shared" si="26"/>
        <v>0</v>
      </c>
      <c r="BH157" s="140">
        <f t="shared" si="27"/>
        <v>0</v>
      </c>
      <c r="BI157" s="140">
        <f t="shared" si="28"/>
        <v>0</v>
      </c>
      <c r="BJ157" s="13" t="s">
        <v>121</v>
      </c>
      <c r="BK157" s="140">
        <f t="shared" si="29"/>
        <v>0</v>
      </c>
      <c r="BL157" s="13" t="s">
        <v>120</v>
      </c>
      <c r="BM157" s="139" t="s">
        <v>446</v>
      </c>
    </row>
    <row r="158" spans="2:65" s="1" customFormat="1" ht="16.5" customHeight="1">
      <c r="B158" s="128"/>
      <c r="C158" s="129" t="s">
        <v>150</v>
      </c>
      <c r="D158" s="129" t="s">
        <v>115</v>
      </c>
      <c r="E158" s="130" t="s">
        <v>230</v>
      </c>
      <c r="F158" s="131" t="s">
        <v>231</v>
      </c>
      <c r="G158" s="132" t="s">
        <v>216</v>
      </c>
      <c r="H158" s="133">
        <v>1.7270000000000001</v>
      </c>
      <c r="I158" s="134"/>
      <c r="J158" s="134">
        <f t="shared" si="20"/>
        <v>0</v>
      </c>
      <c r="K158" s="131" t="s">
        <v>119</v>
      </c>
      <c r="L158" s="25"/>
      <c r="M158" s="135" t="s">
        <v>1</v>
      </c>
      <c r="N158" s="136" t="s">
        <v>33</v>
      </c>
      <c r="O158" s="137">
        <v>0.59799999999999998</v>
      </c>
      <c r="P158" s="137">
        <f t="shared" si="21"/>
        <v>1.0327459999999999</v>
      </c>
      <c r="Q158" s="137">
        <v>0</v>
      </c>
      <c r="R158" s="137">
        <f t="shared" si="22"/>
        <v>0</v>
      </c>
      <c r="S158" s="137">
        <v>0</v>
      </c>
      <c r="T158" s="138">
        <f t="shared" si="23"/>
        <v>0</v>
      </c>
      <c r="AR158" s="139" t="s">
        <v>120</v>
      </c>
      <c r="AT158" s="139" t="s">
        <v>115</v>
      </c>
      <c r="AU158" s="139" t="s">
        <v>121</v>
      </c>
      <c r="AY158" s="13" t="s">
        <v>112</v>
      </c>
      <c r="BE158" s="140">
        <f t="shared" si="24"/>
        <v>0</v>
      </c>
      <c r="BF158" s="140">
        <f t="shared" si="25"/>
        <v>0</v>
      </c>
      <c r="BG158" s="140">
        <f t="shared" si="26"/>
        <v>0</v>
      </c>
      <c r="BH158" s="140">
        <f t="shared" si="27"/>
        <v>0</v>
      </c>
      <c r="BI158" s="140">
        <f t="shared" si="28"/>
        <v>0</v>
      </c>
      <c r="BJ158" s="13" t="s">
        <v>121</v>
      </c>
      <c r="BK158" s="140">
        <f t="shared" si="29"/>
        <v>0</v>
      </c>
      <c r="BL158" s="13" t="s">
        <v>120</v>
      </c>
      <c r="BM158" s="139" t="s">
        <v>447</v>
      </c>
    </row>
    <row r="159" spans="2:65" s="1" customFormat="1" ht="24" customHeight="1">
      <c r="B159" s="128"/>
      <c r="C159" s="129" t="s">
        <v>154</v>
      </c>
      <c r="D159" s="129" t="s">
        <v>115</v>
      </c>
      <c r="E159" s="130" t="s">
        <v>233</v>
      </c>
      <c r="F159" s="131" t="s">
        <v>234</v>
      </c>
      <c r="G159" s="132" t="s">
        <v>216</v>
      </c>
      <c r="H159" s="133">
        <v>17.010000000000002</v>
      </c>
      <c r="I159" s="134"/>
      <c r="J159" s="134">
        <f t="shared" si="20"/>
        <v>0</v>
      </c>
      <c r="K159" s="131" t="s">
        <v>119</v>
      </c>
      <c r="L159" s="25"/>
      <c r="M159" s="135" t="s">
        <v>1</v>
      </c>
      <c r="N159" s="136" t="s">
        <v>33</v>
      </c>
      <c r="O159" s="137">
        <v>7.0000000000000001E-3</v>
      </c>
      <c r="P159" s="137">
        <f t="shared" si="21"/>
        <v>0.11907000000000001</v>
      </c>
      <c r="Q159" s="137">
        <v>0</v>
      </c>
      <c r="R159" s="137">
        <f t="shared" si="22"/>
        <v>0</v>
      </c>
      <c r="S159" s="137">
        <v>0</v>
      </c>
      <c r="T159" s="138">
        <f t="shared" si="23"/>
        <v>0</v>
      </c>
      <c r="AR159" s="139" t="s">
        <v>120</v>
      </c>
      <c r="AT159" s="139" t="s">
        <v>115</v>
      </c>
      <c r="AU159" s="139" t="s">
        <v>121</v>
      </c>
      <c r="AY159" s="13" t="s">
        <v>112</v>
      </c>
      <c r="BE159" s="140">
        <f t="shared" si="24"/>
        <v>0</v>
      </c>
      <c r="BF159" s="140">
        <f t="shared" si="25"/>
        <v>0</v>
      </c>
      <c r="BG159" s="140">
        <f t="shared" si="26"/>
        <v>0</v>
      </c>
      <c r="BH159" s="140">
        <f t="shared" si="27"/>
        <v>0</v>
      </c>
      <c r="BI159" s="140">
        <f t="shared" si="28"/>
        <v>0</v>
      </c>
      <c r="BJ159" s="13" t="s">
        <v>121</v>
      </c>
      <c r="BK159" s="140">
        <f t="shared" si="29"/>
        <v>0</v>
      </c>
      <c r="BL159" s="13" t="s">
        <v>120</v>
      </c>
      <c r="BM159" s="139" t="s">
        <v>448</v>
      </c>
    </row>
    <row r="160" spans="2:65" s="1" customFormat="1" ht="24" customHeight="1">
      <c r="B160" s="128"/>
      <c r="C160" s="129" t="s">
        <v>158</v>
      </c>
      <c r="D160" s="129" t="s">
        <v>115</v>
      </c>
      <c r="E160" s="130" t="s">
        <v>236</v>
      </c>
      <c r="F160" s="131" t="s">
        <v>237</v>
      </c>
      <c r="G160" s="132" t="s">
        <v>216</v>
      </c>
      <c r="H160" s="133">
        <v>1.7270000000000001</v>
      </c>
      <c r="I160" s="134"/>
      <c r="J160" s="134">
        <f t="shared" si="20"/>
        <v>0</v>
      </c>
      <c r="K160" s="131" t="s">
        <v>119</v>
      </c>
      <c r="L160" s="25"/>
      <c r="M160" s="135" t="s">
        <v>1</v>
      </c>
      <c r="N160" s="136" t="s">
        <v>33</v>
      </c>
      <c r="O160" s="137">
        <v>0.89</v>
      </c>
      <c r="P160" s="137">
        <f t="shared" si="21"/>
        <v>1.5370300000000001</v>
      </c>
      <c r="Q160" s="137">
        <v>0</v>
      </c>
      <c r="R160" s="137">
        <f t="shared" si="22"/>
        <v>0</v>
      </c>
      <c r="S160" s="137">
        <v>0</v>
      </c>
      <c r="T160" s="138">
        <f t="shared" si="23"/>
        <v>0</v>
      </c>
      <c r="AR160" s="139" t="s">
        <v>120</v>
      </c>
      <c r="AT160" s="139" t="s">
        <v>115</v>
      </c>
      <c r="AU160" s="139" t="s">
        <v>121</v>
      </c>
      <c r="AY160" s="13" t="s">
        <v>112</v>
      </c>
      <c r="BE160" s="140">
        <f t="shared" si="24"/>
        <v>0</v>
      </c>
      <c r="BF160" s="140">
        <f t="shared" si="25"/>
        <v>0</v>
      </c>
      <c r="BG160" s="140">
        <f t="shared" si="26"/>
        <v>0</v>
      </c>
      <c r="BH160" s="140">
        <f t="shared" si="27"/>
        <v>0</v>
      </c>
      <c r="BI160" s="140">
        <f t="shared" si="28"/>
        <v>0</v>
      </c>
      <c r="BJ160" s="13" t="s">
        <v>121</v>
      </c>
      <c r="BK160" s="140">
        <f t="shared" si="29"/>
        <v>0</v>
      </c>
      <c r="BL160" s="13" t="s">
        <v>120</v>
      </c>
      <c r="BM160" s="139" t="s">
        <v>449</v>
      </c>
    </row>
    <row r="161" spans="2:65" s="1" customFormat="1" ht="24" customHeight="1">
      <c r="B161" s="128"/>
      <c r="C161" s="129" t="s">
        <v>162</v>
      </c>
      <c r="D161" s="129" t="s">
        <v>115</v>
      </c>
      <c r="E161" s="130" t="s">
        <v>239</v>
      </c>
      <c r="F161" s="131" t="s">
        <v>240</v>
      </c>
      <c r="G161" s="132" t="s">
        <v>216</v>
      </c>
      <c r="H161" s="133">
        <v>30.617999999999999</v>
      </c>
      <c r="I161" s="134"/>
      <c r="J161" s="134">
        <f t="shared" si="20"/>
        <v>0</v>
      </c>
      <c r="K161" s="131" t="s">
        <v>119</v>
      </c>
      <c r="L161" s="25"/>
      <c r="M161" s="135" t="s">
        <v>1</v>
      </c>
      <c r="N161" s="136" t="s">
        <v>33</v>
      </c>
      <c r="O161" s="137">
        <v>0.1</v>
      </c>
      <c r="P161" s="137">
        <f t="shared" si="21"/>
        <v>3.0617999999999999</v>
      </c>
      <c r="Q161" s="137">
        <v>0</v>
      </c>
      <c r="R161" s="137">
        <f t="shared" si="22"/>
        <v>0</v>
      </c>
      <c r="S161" s="137">
        <v>0</v>
      </c>
      <c r="T161" s="138">
        <f t="shared" si="23"/>
        <v>0</v>
      </c>
      <c r="AR161" s="139" t="s">
        <v>120</v>
      </c>
      <c r="AT161" s="139" t="s">
        <v>115</v>
      </c>
      <c r="AU161" s="139" t="s">
        <v>121</v>
      </c>
      <c r="AY161" s="13" t="s">
        <v>112</v>
      </c>
      <c r="BE161" s="140">
        <f t="shared" si="24"/>
        <v>0</v>
      </c>
      <c r="BF161" s="140">
        <f t="shared" si="25"/>
        <v>0</v>
      </c>
      <c r="BG161" s="140">
        <f t="shared" si="26"/>
        <v>0</v>
      </c>
      <c r="BH161" s="140">
        <f t="shared" si="27"/>
        <v>0</v>
      </c>
      <c r="BI161" s="140">
        <f t="shared" si="28"/>
        <v>0</v>
      </c>
      <c r="BJ161" s="13" t="s">
        <v>121</v>
      </c>
      <c r="BK161" s="140">
        <f t="shared" si="29"/>
        <v>0</v>
      </c>
      <c r="BL161" s="13" t="s">
        <v>120</v>
      </c>
      <c r="BM161" s="139" t="s">
        <v>450</v>
      </c>
    </row>
    <row r="162" spans="2:65" s="1" customFormat="1" ht="24" customHeight="1">
      <c r="B162" s="128"/>
      <c r="C162" s="129" t="s">
        <v>167</v>
      </c>
      <c r="D162" s="129" t="s">
        <v>115</v>
      </c>
      <c r="E162" s="130" t="s">
        <v>242</v>
      </c>
      <c r="F162" s="131" t="s">
        <v>243</v>
      </c>
      <c r="G162" s="132" t="s">
        <v>216</v>
      </c>
      <c r="H162" s="133">
        <v>1.7270000000000001</v>
      </c>
      <c r="I162" s="134"/>
      <c r="J162" s="134">
        <f t="shared" si="20"/>
        <v>0</v>
      </c>
      <c r="K162" s="131" t="s">
        <v>119</v>
      </c>
      <c r="L162" s="25"/>
      <c r="M162" s="135" t="s">
        <v>1</v>
      </c>
      <c r="N162" s="136" t="s">
        <v>33</v>
      </c>
      <c r="O162" s="137">
        <v>0</v>
      </c>
      <c r="P162" s="137">
        <f t="shared" si="21"/>
        <v>0</v>
      </c>
      <c r="Q162" s="137">
        <v>0</v>
      </c>
      <c r="R162" s="137">
        <f t="shared" si="22"/>
        <v>0</v>
      </c>
      <c r="S162" s="137">
        <v>0</v>
      </c>
      <c r="T162" s="138">
        <f t="shared" si="23"/>
        <v>0</v>
      </c>
      <c r="AR162" s="139" t="s">
        <v>120</v>
      </c>
      <c r="AT162" s="139" t="s">
        <v>115</v>
      </c>
      <c r="AU162" s="139" t="s">
        <v>121</v>
      </c>
      <c r="AY162" s="13" t="s">
        <v>112</v>
      </c>
      <c r="BE162" s="140">
        <f t="shared" si="24"/>
        <v>0</v>
      </c>
      <c r="BF162" s="140">
        <f t="shared" si="25"/>
        <v>0</v>
      </c>
      <c r="BG162" s="140">
        <f t="shared" si="26"/>
        <v>0</v>
      </c>
      <c r="BH162" s="140">
        <f t="shared" si="27"/>
        <v>0</v>
      </c>
      <c r="BI162" s="140">
        <f t="shared" si="28"/>
        <v>0</v>
      </c>
      <c r="BJ162" s="13" t="s">
        <v>121</v>
      </c>
      <c r="BK162" s="140">
        <f t="shared" si="29"/>
        <v>0</v>
      </c>
      <c r="BL162" s="13" t="s">
        <v>120</v>
      </c>
      <c r="BM162" s="139" t="s">
        <v>451</v>
      </c>
    </row>
    <row r="163" spans="2:65" s="11" customFormat="1" ht="22.9" customHeight="1">
      <c r="B163" s="116"/>
      <c r="D163" s="117" t="s">
        <v>66</v>
      </c>
      <c r="E163" s="126" t="s">
        <v>211</v>
      </c>
      <c r="F163" s="126" t="s">
        <v>212</v>
      </c>
      <c r="J163" s="127">
        <f>SUM(J164)</f>
        <v>0</v>
      </c>
      <c r="L163" s="116"/>
      <c r="M163" s="120"/>
      <c r="N163" s="121"/>
      <c r="O163" s="121"/>
      <c r="P163" s="122">
        <f>P164</f>
        <v>9.7781100000000016</v>
      </c>
      <c r="Q163" s="121"/>
      <c r="R163" s="122">
        <f>R164</f>
        <v>0</v>
      </c>
      <c r="S163" s="121"/>
      <c r="T163" s="123">
        <f>T164</f>
        <v>0</v>
      </c>
      <c r="AR163" s="117" t="s">
        <v>75</v>
      </c>
      <c r="AT163" s="124" t="s">
        <v>66</v>
      </c>
      <c r="AU163" s="124" t="s">
        <v>75</v>
      </c>
      <c r="AY163" s="117" t="s">
        <v>112</v>
      </c>
      <c r="BK163" s="125">
        <f>BK164</f>
        <v>0</v>
      </c>
    </row>
    <row r="164" spans="2:65" s="1" customFormat="1" ht="24" customHeight="1">
      <c r="B164" s="128"/>
      <c r="C164" s="129" t="s">
        <v>171</v>
      </c>
      <c r="D164" s="129" t="s">
        <v>115</v>
      </c>
      <c r="E164" s="130" t="s">
        <v>214</v>
      </c>
      <c r="F164" s="131" t="s">
        <v>215</v>
      </c>
      <c r="G164" s="132" t="s">
        <v>216</v>
      </c>
      <c r="H164" s="133">
        <v>3.97</v>
      </c>
      <c r="I164" s="134"/>
      <c r="J164" s="134">
        <f>ROUND(I164*H164,2)</f>
        <v>0</v>
      </c>
      <c r="K164" s="131" t="s">
        <v>119</v>
      </c>
      <c r="L164" s="25"/>
      <c r="M164" s="135" t="s">
        <v>1</v>
      </c>
      <c r="N164" s="136" t="s">
        <v>33</v>
      </c>
      <c r="O164" s="137">
        <v>2.4630000000000001</v>
      </c>
      <c r="P164" s="137">
        <f>O164*H164</f>
        <v>9.7781100000000016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120</v>
      </c>
      <c r="AT164" s="139" t="s">
        <v>115</v>
      </c>
      <c r="AU164" s="139" t="s">
        <v>121</v>
      </c>
      <c r="AY164" s="13" t="s">
        <v>112</v>
      </c>
      <c r="BE164" s="140">
        <f>IF(N164="základná",J164,0)</f>
        <v>0</v>
      </c>
      <c r="BF164" s="140">
        <f>IF(N164="znížená",J164,0)</f>
        <v>0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121</v>
      </c>
      <c r="BK164" s="140">
        <f>ROUND(I164*H164,2)</f>
        <v>0</v>
      </c>
      <c r="BL164" s="13" t="s">
        <v>120</v>
      </c>
      <c r="BM164" s="139" t="s">
        <v>452</v>
      </c>
    </row>
    <row r="165" spans="2:65" s="11" customFormat="1" ht="25.9" customHeight="1">
      <c r="B165" s="116"/>
      <c r="D165" s="117" t="s">
        <v>66</v>
      </c>
      <c r="E165" s="118" t="s">
        <v>246</v>
      </c>
      <c r="F165" s="118" t="s">
        <v>247</v>
      </c>
      <c r="J165" s="119">
        <f>J166+J177+J179</f>
        <v>0</v>
      </c>
      <c r="L165" s="116"/>
      <c r="M165" s="120"/>
      <c r="N165" s="121"/>
      <c r="O165" s="121"/>
      <c r="P165" s="122">
        <f>P166+P177+P179</f>
        <v>29.802954999999997</v>
      </c>
      <c r="Q165" s="121"/>
      <c r="R165" s="122">
        <f>R166+R177+R179</f>
        <v>2.9840000000000002E-2</v>
      </c>
      <c r="S165" s="121"/>
      <c r="T165" s="123">
        <f>T166+T177+T179</f>
        <v>0.19502250000000002</v>
      </c>
      <c r="AR165" s="117" t="s">
        <v>121</v>
      </c>
      <c r="AT165" s="124" t="s">
        <v>66</v>
      </c>
      <c r="AU165" s="124" t="s">
        <v>67</v>
      </c>
      <c r="AY165" s="117" t="s">
        <v>112</v>
      </c>
      <c r="BK165" s="125">
        <f>BK166+BK177+BK179</f>
        <v>0</v>
      </c>
    </row>
    <row r="166" spans="2:65" s="11" customFormat="1" ht="22.9" customHeight="1">
      <c r="B166" s="116"/>
      <c r="D166" s="117" t="s">
        <v>66</v>
      </c>
      <c r="E166" s="126" t="s">
        <v>314</v>
      </c>
      <c r="F166" s="126" t="s">
        <v>315</v>
      </c>
      <c r="J166" s="127">
        <f>SUM(J167:J176)</f>
        <v>0</v>
      </c>
      <c r="L166" s="116"/>
      <c r="M166" s="120"/>
      <c r="N166" s="121"/>
      <c r="O166" s="121"/>
      <c r="P166" s="122">
        <f>SUM(P167:P176)</f>
        <v>26.828854999999997</v>
      </c>
      <c r="Q166" s="121"/>
      <c r="R166" s="122">
        <f>SUM(R167:R176)</f>
        <v>2.9790000000000001E-2</v>
      </c>
      <c r="S166" s="121"/>
      <c r="T166" s="123">
        <f>SUM(T167:T176)</f>
        <v>5.9022499999999999E-2</v>
      </c>
      <c r="AR166" s="117" t="s">
        <v>121</v>
      </c>
      <c r="AT166" s="124" t="s">
        <v>66</v>
      </c>
      <c r="AU166" s="124" t="s">
        <v>75</v>
      </c>
      <c r="AY166" s="117" t="s">
        <v>112</v>
      </c>
      <c r="BK166" s="125">
        <f>SUM(BK167:BK176)</f>
        <v>0</v>
      </c>
    </row>
    <row r="167" spans="2:65" s="1" customFormat="1" ht="24" customHeight="1">
      <c r="B167" s="128"/>
      <c r="C167" s="129" t="s">
        <v>175</v>
      </c>
      <c r="D167" s="129" t="s">
        <v>115</v>
      </c>
      <c r="E167" s="130" t="s">
        <v>453</v>
      </c>
      <c r="F167" s="131" t="s">
        <v>454</v>
      </c>
      <c r="G167" s="132" t="s">
        <v>186</v>
      </c>
      <c r="H167" s="133">
        <v>24.45</v>
      </c>
      <c r="I167" s="134"/>
      <c r="J167" s="134">
        <f t="shared" ref="J167:J176" si="30">ROUND(I167*H167,2)</f>
        <v>0</v>
      </c>
      <c r="K167" s="131" t="s">
        <v>119</v>
      </c>
      <c r="L167" s="25"/>
      <c r="M167" s="135" t="s">
        <v>1</v>
      </c>
      <c r="N167" s="136" t="s">
        <v>33</v>
      </c>
      <c r="O167" s="137">
        <v>0.68289999999999995</v>
      </c>
      <c r="P167" s="137">
        <f t="shared" ref="P167:P176" si="31">O167*H167</f>
        <v>16.696904999999997</v>
      </c>
      <c r="Q167" s="137">
        <v>8.9999999999999998E-4</v>
      </c>
      <c r="R167" s="137">
        <f t="shared" ref="R167:R176" si="32">Q167*H167</f>
        <v>2.2005E-2</v>
      </c>
      <c r="S167" s="137">
        <v>0</v>
      </c>
      <c r="T167" s="138">
        <f t="shared" ref="T167:T176" si="33">S167*H167</f>
        <v>0</v>
      </c>
      <c r="AR167" s="139" t="s">
        <v>175</v>
      </c>
      <c r="AT167" s="139" t="s">
        <v>115</v>
      </c>
      <c r="AU167" s="139" t="s">
        <v>121</v>
      </c>
      <c r="AY167" s="13" t="s">
        <v>112</v>
      </c>
      <c r="BE167" s="140">
        <f t="shared" ref="BE167:BE176" si="34">IF(N167="základná",J167,0)</f>
        <v>0</v>
      </c>
      <c r="BF167" s="140">
        <f t="shared" ref="BF167:BF176" si="35">IF(N167="znížená",J167,0)</f>
        <v>0</v>
      </c>
      <c r="BG167" s="140">
        <f t="shared" ref="BG167:BG176" si="36">IF(N167="zákl. prenesená",J167,0)</f>
        <v>0</v>
      </c>
      <c r="BH167" s="140">
        <f t="shared" ref="BH167:BH176" si="37">IF(N167="zníž. prenesená",J167,0)</f>
        <v>0</v>
      </c>
      <c r="BI167" s="140">
        <f t="shared" ref="BI167:BI176" si="38">IF(N167="nulová",J167,0)</f>
        <v>0</v>
      </c>
      <c r="BJ167" s="13" t="s">
        <v>121</v>
      </c>
      <c r="BK167" s="140">
        <f t="shared" ref="BK167:BK176" si="39">ROUND(I167*H167,2)</f>
        <v>0</v>
      </c>
      <c r="BL167" s="13" t="s">
        <v>175</v>
      </c>
      <c r="BM167" s="139" t="s">
        <v>455</v>
      </c>
    </row>
    <row r="168" spans="2:65" s="1" customFormat="1" ht="24" customHeight="1">
      <c r="B168" s="128"/>
      <c r="C168" s="129" t="s">
        <v>179</v>
      </c>
      <c r="D168" s="129" t="s">
        <v>115</v>
      </c>
      <c r="E168" s="130" t="s">
        <v>456</v>
      </c>
      <c r="F168" s="131" t="s">
        <v>457</v>
      </c>
      <c r="G168" s="132" t="s">
        <v>186</v>
      </c>
      <c r="H168" s="133">
        <v>24.45</v>
      </c>
      <c r="I168" s="134"/>
      <c r="J168" s="134">
        <f t="shared" si="30"/>
        <v>0</v>
      </c>
      <c r="K168" s="131" t="s">
        <v>119</v>
      </c>
      <c r="L168" s="25"/>
      <c r="M168" s="135" t="s">
        <v>1</v>
      </c>
      <c r="N168" s="136" t="s">
        <v>33</v>
      </c>
      <c r="O168" s="137">
        <v>7.4999999999999997E-2</v>
      </c>
      <c r="P168" s="137">
        <f t="shared" si="31"/>
        <v>1.8337499999999998</v>
      </c>
      <c r="Q168" s="137">
        <v>0</v>
      </c>
      <c r="R168" s="137">
        <f t="shared" si="32"/>
        <v>0</v>
      </c>
      <c r="S168" s="137">
        <v>1.3500000000000001E-3</v>
      </c>
      <c r="T168" s="138">
        <f t="shared" si="33"/>
        <v>3.3007500000000002E-2</v>
      </c>
      <c r="AR168" s="139" t="s">
        <v>175</v>
      </c>
      <c r="AT168" s="139" t="s">
        <v>115</v>
      </c>
      <c r="AU168" s="139" t="s">
        <v>121</v>
      </c>
      <c r="AY168" s="13" t="s">
        <v>112</v>
      </c>
      <c r="BE168" s="140">
        <f t="shared" si="34"/>
        <v>0</v>
      </c>
      <c r="BF168" s="140">
        <f t="shared" si="35"/>
        <v>0</v>
      </c>
      <c r="BG168" s="140">
        <f t="shared" si="36"/>
        <v>0</v>
      </c>
      <c r="BH168" s="140">
        <f t="shared" si="37"/>
        <v>0</v>
      </c>
      <c r="BI168" s="140">
        <f t="shared" si="38"/>
        <v>0</v>
      </c>
      <c r="BJ168" s="13" t="s">
        <v>121</v>
      </c>
      <c r="BK168" s="140">
        <f t="shared" si="39"/>
        <v>0</v>
      </c>
      <c r="BL168" s="13" t="s">
        <v>175</v>
      </c>
      <c r="BM168" s="139" t="s">
        <v>458</v>
      </c>
    </row>
    <row r="169" spans="2:65" s="1" customFormat="1" ht="24" customHeight="1">
      <c r="B169" s="128"/>
      <c r="C169" s="129" t="s">
        <v>183</v>
      </c>
      <c r="D169" s="129" t="s">
        <v>115</v>
      </c>
      <c r="E169" s="130" t="s">
        <v>459</v>
      </c>
      <c r="F169" s="131" t="s">
        <v>460</v>
      </c>
      <c r="G169" s="132" t="s">
        <v>186</v>
      </c>
      <c r="H169" s="133">
        <v>7.5</v>
      </c>
      <c r="I169" s="134"/>
      <c r="J169" s="134">
        <f t="shared" si="30"/>
        <v>0</v>
      </c>
      <c r="K169" s="131" t="s">
        <v>119</v>
      </c>
      <c r="L169" s="25"/>
      <c r="M169" s="135" t="s">
        <v>1</v>
      </c>
      <c r="N169" s="136" t="s">
        <v>33</v>
      </c>
      <c r="O169" s="137">
        <v>5.6000000000000001E-2</v>
      </c>
      <c r="P169" s="137">
        <f t="shared" si="31"/>
        <v>0.42</v>
      </c>
      <c r="Q169" s="137">
        <v>0</v>
      </c>
      <c r="R169" s="137">
        <f t="shared" si="32"/>
        <v>0</v>
      </c>
      <c r="S169" s="137">
        <v>2.8500000000000001E-3</v>
      </c>
      <c r="T169" s="138">
        <f t="shared" si="33"/>
        <v>2.1375000000000002E-2</v>
      </c>
      <c r="AR169" s="139" t="s">
        <v>175</v>
      </c>
      <c r="AT169" s="139" t="s">
        <v>115</v>
      </c>
      <c r="AU169" s="139" t="s">
        <v>121</v>
      </c>
      <c r="AY169" s="13" t="s">
        <v>112</v>
      </c>
      <c r="BE169" s="140">
        <f t="shared" si="34"/>
        <v>0</v>
      </c>
      <c r="BF169" s="140">
        <f t="shared" si="35"/>
        <v>0</v>
      </c>
      <c r="BG169" s="140">
        <f t="shared" si="36"/>
        <v>0</v>
      </c>
      <c r="BH169" s="140">
        <f t="shared" si="37"/>
        <v>0</v>
      </c>
      <c r="BI169" s="140">
        <f t="shared" si="38"/>
        <v>0</v>
      </c>
      <c r="BJ169" s="13" t="s">
        <v>121</v>
      </c>
      <c r="BK169" s="140">
        <f t="shared" si="39"/>
        <v>0</v>
      </c>
      <c r="BL169" s="13" t="s">
        <v>175</v>
      </c>
      <c r="BM169" s="139" t="s">
        <v>461</v>
      </c>
    </row>
    <row r="170" spans="2:65" s="1" customFormat="1" ht="24" customHeight="1">
      <c r="B170" s="128"/>
      <c r="C170" s="129" t="s">
        <v>188</v>
      </c>
      <c r="D170" s="129" t="s">
        <v>115</v>
      </c>
      <c r="E170" s="130" t="s">
        <v>462</v>
      </c>
      <c r="F170" s="131" t="s">
        <v>463</v>
      </c>
      <c r="G170" s="132" t="s">
        <v>272</v>
      </c>
      <c r="H170" s="133">
        <v>4</v>
      </c>
      <c r="I170" s="134"/>
      <c r="J170" s="134">
        <f t="shared" si="30"/>
        <v>0</v>
      </c>
      <c r="K170" s="131" t="s">
        <v>119</v>
      </c>
      <c r="L170" s="25"/>
      <c r="M170" s="135" t="s">
        <v>1</v>
      </c>
      <c r="N170" s="136" t="s">
        <v>33</v>
      </c>
      <c r="O170" s="137">
        <v>7.4999999999999997E-2</v>
      </c>
      <c r="P170" s="137">
        <f t="shared" si="31"/>
        <v>0.3</v>
      </c>
      <c r="Q170" s="137">
        <v>0</v>
      </c>
      <c r="R170" s="137">
        <f t="shared" si="32"/>
        <v>0</v>
      </c>
      <c r="S170" s="137">
        <v>1.16E-3</v>
      </c>
      <c r="T170" s="138">
        <f t="shared" si="33"/>
        <v>4.64E-3</v>
      </c>
      <c r="AR170" s="139" t="s">
        <v>175</v>
      </c>
      <c r="AT170" s="139" t="s">
        <v>115</v>
      </c>
      <c r="AU170" s="139" t="s">
        <v>121</v>
      </c>
      <c r="AY170" s="13" t="s">
        <v>112</v>
      </c>
      <c r="BE170" s="140">
        <f t="shared" si="34"/>
        <v>0</v>
      </c>
      <c r="BF170" s="140">
        <f t="shared" si="35"/>
        <v>0</v>
      </c>
      <c r="BG170" s="140">
        <f t="shared" si="36"/>
        <v>0</v>
      </c>
      <c r="BH170" s="140">
        <f t="shared" si="37"/>
        <v>0</v>
      </c>
      <c r="BI170" s="140">
        <f t="shared" si="38"/>
        <v>0</v>
      </c>
      <c r="BJ170" s="13" t="s">
        <v>121</v>
      </c>
      <c r="BK170" s="140">
        <f t="shared" si="39"/>
        <v>0</v>
      </c>
      <c r="BL170" s="13" t="s">
        <v>175</v>
      </c>
      <c r="BM170" s="139" t="s">
        <v>464</v>
      </c>
    </row>
    <row r="171" spans="2:65" s="1" customFormat="1" ht="16.5" customHeight="1">
      <c r="B171" s="128"/>
      <c r="C171" s="129" t="s">
        <v>7</v>
      </c>
      <c r="D171" s="129" t="s">
        <v>115</v>
      </c>
      <c r="E171" s="130" t="s">
        <v>465</v>
      </c>
      <c r="F171" s="131" t="s">
        <v>466</v>
      </c>
      <c r="G171" s="132" t="s">
        <v>272</v>
      </c>
      <c r="H171" s="133">
        <v>2</v>
      </c>
      <c r="I171" s="134"/>
      <c r="J171" s="134">
        <f t="shared" si="30"/>
        <v>0</v>
      </c>
      <c r="K171" s="131" t="s">
        <v>1</v>
      </c>
      <c r="L171" s="25"/>
      <c r="M171" s="135" t="s">
        <v>1</v>
      </c>
      <c r="N171" s="136" t="s">
        <v>33</v>
      </c>
      <c r="O171" s="137">
        <v>0.66100000000000003</v>
      </c>
      <c r="P171" s="137">
        <f t="shared" si="31"/>
        <v>1.3220000000000001</v>
      </c>
      <c r="Q171" s="137">
        <v>5.1000000000000004E-4</v>
      </c>
      <c r="R171" s="137">
        <f t="shared" si="32"/>
        <v>1.0200000000000001E-3</v>
      </c>
      <c r="S171" s="137">
        <v>0</v>
      </c>
      <c r="T171" s="138">
        <f t="shared" si="33"/>
        <v>0</v>
      </c>
      <c r="AR171" s="139" t="s">
        <v>175</v>
      </c>
      <c r="AT171" s="139" t="s">
        <v>115</v>
      </c>
      <c r="AU171" s="139" t="s">
        <v>121</v>
      </c>
      <c r="AY171" s="13" t="s">
        <v>112</v>
      </c>
      <c r="BE171" s="140">
        <f t="shared" si="34"/>
        <v>0</v>
      </c>
      <c r="BF171" s="140">
        <f t="shared" si="35"/>
        <v>0</v>
      </c>
      <c r="BG171" s="140">
        <f t="shared" si="36"/>
        <v>0</v>
      </c>
      <c r="BH171" s="140">
        <f t="shared" si="37"/>
        <v>0</v>
      </c>
      <c r="BI171" s="140">
        <f t="shared" si="38"/>
        <v>0</v>
      </c>
      <c r="BJ171" s="13" t="s">
        <v>121</v>
      </c>
      <c r="BK171" s="140">
        <f t="shared" si="39"/>
        <v>0</v>
      </c>
      <c r="BL171" s="13" t="s">
        <v>175</v>
      </c>
      <c r="BM171" s="139" t="s">
        <v>467</v>
      </c>
    </row>
    <row r="172" spans="2:65" s="1" customFormat="1" ht="16.5" customHeight="1">
      <c r="B172" s="128"/>
      <c r="C172" s="129" t="s">
        <v>195</v>
      </c>
      <c r="D172" s="129" t="s">
        <v>115</v>
      </c>
      <c r="E172" s="130" t="s">
        <v>468</v>
      </c>
      <c r="F172" s="131" t="s">
        <v>469</v>
      </c>
      <c r="G172" s="132" t="s">
        <v>272</v>
      </c>
      <c r="H172" s="133">
        <v>2</v>
      </c>
      <c r="I172" s="134"/>
      <c r="J172" s="134">
        <f t="shared" si="30"/>
        <v>0</v>
      </c>
      <c r="K172" s="131" t="s">
        <v>119</v>
      </c>
      <c r="L172" s="25"/>
      <c r="M172" s="135" t="s">
        <v>1</v>
      </c>
      <c r="N172" s="136" t="s">
        <v>33</v>
      </c>
      <c r="O172" s="137">
        <v>0.161</v>
      </c>
      <c r="P172" s="137">
        <f t="shared" si="31"/>
        <v>0.32200000000000001</v>
      </c>
      <c r="Q172" s="137">
        <v>7.6999999999999996E-4</v>
      </c>
      <c r="R172" s="137">
        <f t="shared" si="32"/>
        <v>1.5399999999999999E-3</v>
      </c>
      <c r="S172" s="137">
        <v>0</v>
      </c>
      <c r="T172" s="138">
        <f t="shared" si="33"/>
        <v>0</v>
      </c>
      <c r="AR172" s="139" t="s">
        <v>175</v>
      </c>
      <c r="AT172" s="139" t="s">
        <v>115</v>
      </c>
      <c r="AU172" s="139" t="s">
        <v>121</v>
      </c>
      <c r="AY172" s="13" t="s">
        <v>112</v>
      </c>
      <c r="BE172" s="140">
        <f t="shared" si="34"/>
        <v>0</v>
      </c>
      <c r="BF172" s="140">
        <f t="shared" si="35"/>
        <v>0</v>
      </c>
      <c r="BG172" s="140">
        <f t="shared" si="36"/>
        <v>0</v>
      </c>
      <c r="BH172" s="140">
        <f t="shared" si="37"/>
        <v>0</v>
      </c>
      <c r="BI172" s="140">
        <f t="shared" si="38"/>
        <v>0</v>
      </c>
      <c r="BJ172" s="13" t="s">
        <v>121</v>
      </c>
      <c r="BK172" s="140">
        <f t="shared" si="39"/>
        <v>0</v>
      </c>
      <c r="BL172" s="13" t="s">
        <v>175</v>
      </c>
      <c r="BM172" s="139" t="s">
        <v>470</v>
      </c>
    </row>
    <row r="173" spans="2:65" s="1" customFormat="1" ht="16.5" customHeight="1">
      <c r="B173" s="128"/>
      <c r="C173" s="129" t="s">
        <v>199</v>
      </c>
      <c r="D173" s="129" t="s">
        <v>115</v>
      </c>
      <c r="E173" s="130" t="s">
        <v>471</v>
      </c>
      <c r="F173" s="131" t="s">
        <v>472</v>
      </c>
      <c r="G173" s="132" t="s">
        <v>272</v>
      </c>
      <c r="H173" s="133">
        <v>2</v>
      </c>
      <c r="I173" s="134"/>
      <c r="J173" s="134">
        <f t="shared" si="30"/>
        <v>0</v>
      </c>
      <c r="K173" s="131" t="s">
        <v>119</v>
      </c>
      <c r="L173" s="25"/>
      <c r="M173" s="135" t="s">
        <v>1</v>
      </c>
      <c r="N173" s="136" t="s">
        <v>33</v>
      </c>
      <c r="O173" s="137">
        <v>0.18</v>
      </c>
      <c r="P173" s="137">
        <f t="shared" si="31"/>
        <v>0.36</v>
      </c>
      <c r="Q173" s="137">
        <v>3.8999999999999999E-4</v>
      </c>
      <c r="R173" s="137">
        <f t="shared" si="32"/>
        <v>7.7999999999999999E-4</v>
      </c>
      <c r="S173" s="137">
        <v>0</v>
      </c>
      <c r="T173" s="138">
        <f t="shared" si="33"/>
        <v>0</v>
      </c>
      <c r="AR173" s="139" t="s">
        <v>175</v>
      </c>
      <c r="AT173" s="139" t="s">
        <v>115</v>
      </c>
      <c r="AU173" s="139" t="s">
        <v>121</v>
      </c>
      <c r="AY173" s="13" t="s">
        <v>112</v>
      </c>
      <c r="BE173" s="140">
        <f t="shared" si="34"/>
        <v>0</v>
      </c>
      <c r="BF173" s="140">
        <f t="shared" si="35"/>
        <v>0</v>
      </c>
      <c r="BG173" s="140">
        <f t="shared" si="36"/>
        <v>0</v>
      </c>
      <c r="BH173" s="140">
        <f t="shared" si="37"/>
        <v>0</v>
      </c>
      <c r="BI173" s="140">
        <f t="shared" si="38"/>
        <v>0</v>
      </c>
      <c r="BJ173" s="13" t="s">
        <v>121</v>
      </c>
      <c r="BK173" s="140">
        <f t="shared" si="39"/>
        <v>0</v>
      </c>
      <c r="BL173" s="13" t="s">
        <v>175</v>
      </c>
      <c r="BM173" s="139" t="s">
        <v>473</v>
      </c>
    </row>
    <row r="174" spans="2:65" s="1" customFormat="1" ht="24" customHeight="1">
      <c r="B174" s="128"/>
      <c r="C174" s="129" t="s">
        <v>203</v>
      </c>
      <c r="D174" s="129" t="s">
        <v>115</v>
      </c>
      <c r="E174" s="130" t="s">
        <v>474</v>
      </c>
      <c r="F174" s="131" t="s">
        <v>475</v>
      </c>
      <c r="G174" s="132" t="s">
        <v>186</v>
      </c>
      <c r="H174" s="133">
        <v>7.5</v>
      </c>
      <c r="I174" s="134"/>
      <c r="J174" s="134">
        <f t="shared" si="30"/>
        <v>0</v>
      </c>
      <c r="K174" s="131" t="s">
        <v>119</v>
      </c>
      <c r="L174" s="25"/>
      <c r="M174" s="135" t="s">
        <v>1</v>
      </c>
      <c r="N174" s="136" t="s">
        <v>33</v>
      </c>
      <c r="O174" s="137">
        <v>0.66100000000000003</v>
      </c>
      <c r="P174" s="137">
        <f t="shared" si="31"/>
        <v>4.9575000000000005</v>
      </c>
      <c r="Q174" s="137">
        <v>5.1000000000000004E-4</v>
      </c>
      <c r="R174" s="137">
        <f t="shared" si="32"/>
        <v>3.8250000000000003E-3</v>
      </c>
      <c r="S174" s="137">
        <v>0</v>
      </c>
      <c r="T174" s="138">
        <f t="shared" si="33"/>
        <v>0</v>
      </c>
      <c r="AR174" s="139" t="s">
        <v>175</v>
      </c>
      <c r="AT174" s="139" t="s">
        <v>115</v>
      </c>
      <c r="AU174" s="139" t="s">
        <v>121</v>
      </c>
      <c r="AY174" s="13" t="s">
        <v>112</v>
      </c>
      <c r="BE174" s="140">
        <f t="shared" si="34"/>
        <v>0</v>
      </c>
      <c r="BF174" s="140">
        <f t="shared" si="35"/>
        <v>0</v>
      </c>
      <c r="BG174" s="140">
        <f t="shared" si="36"/>
        <v>0</v>
      </c>
      <c r="BH174" s="140">
        <f t="shared" si="37"/>
        <v>0</v>
      </c>
      <c r="BI174" s="140">
        <f t="shared" si="38"/>
        <v>0</v>
      </c>
      <c r="BJ174" s="13" t="s">
        <v>121</v>
      </c>
      <c r="BK174" s="140">
        <f t="shared" si="39"/>
        <v>0</v>
      </c>
      <c r="BL174" s="13" t="s">
        <v>175</v>
      </c>
      <c r="BM174" s="139" t="s">
        <v>476</v>
      </c>
    </row>
    <row r="175" spans="2:65" s="1" customFormat="1" ht="24" customHeight="1">
      <c r="B175" s="128"/>
      <c r="C175" s="129" t="s">
        <v>207</v>
      </c>
      <c r="D175" s="129" t="s">
        <v>115</v>
      </c>
      <c r="E175" s="130" t="s">
        <v>477</v>
      </c>
      <c r="F175" s="131" t="s">
        <v>478</v>
      </c>
      <c r="G175" s="132" t="s">
        <v>272</v>
      </c>
      <c r="H175" s="133">
        <v>2</v>
      </c>
      <c r="I175" s="134"/>
      <c r="J175" s="134">
        <f t="shared" si="30"/>
        <v>0</v>
      </c>
      <c r="K175" s="131" t="s">
        <v>119</v>
      </c>
      <c r="L175" s="25"/>
      <c r="M175" s="135" t="s">
        <v>1</v>
      </c>
      <c r="N175" s="136" t="s">
        <v>33</v>
      </c>
      <c r="O175" s="137">
        <v>0.30835000000000001</v>
      </c>
      <c r="P175" s="137">
        <f t="shared" si="31"/>
        <v>0.61670000000000003</v>
      </c>
      <c r="Q175" s="137">
        <v>3.1E-4</v>
      </c>
      <c r="R175" s="137">
        <f t="shared" si="32"/>
        <v>6.2E-4</v>
      </c>
      <c r="S175" s="137">
        <v>0</v>
      </c>
      <c r="T175" s="138">
        <f t="shared" si="33"/>
        <v>0</v>
      </c>
      <c r="AR175" s="139" t="s">
        <v>175</v>
      </c>
      <c r="AT175" s="139" t="s">
        <v>115</v>
      </c>
      <c r="AU175" s="139" t="s">
        <v>121</v>
      </c>
      <c r="AY175" s="13" t="s">
        <v>112</v>
      </c>
      <c r="BE175" s="140">
        <f t="shared" si="34"/>
        <v>0</v>
      </c>
      <c r="BF175" s="140">
        <f t="shared" si="35"/>
        <v>0</v>
      </c>
      <c r="BG175" s="140">
        <f t="shared" si="36"/>
        <v>0</v>
      </c>
      <c r="BH175" s="140">
        <f t="shared" si="37"/>
        <v>0</v>
      </c>
      <c r="BI175" s="140">
        <f t="shared" si="38"/>
        <v>0</v>
      </c>
      <c r="BJ175" s="13" t="s">
        <v>121</v>
      </c>
      <c r="BK175" s="140">
        <f t="shared" si="39"/>
        <v>0</v>
      </c>
      <c r="BL175" s="13" t="s">
        <v>175</v>
      </c>
      <c r="BM175" s="139" t="s">
        <v>479</v>
      </c>
    </row>
    <row r="176" spans="2:65" s="1" customFormat="1" ht="24" customHeight="1">
      <c r="B176" s="128"/>
      <c r="C176" s="129" t="s">
        <v>213</v>
      </c>
      <c r="D176" s="129" t="s">
        <v>115</v>
      </c>
      <c r="E176" s="130" t="s">
        <v>325</v>
      </c>
      <c r="F176" s="131" t="s">
        <v>326</v>
      </c>
      <c r="G176" s="132" t="s">
        <v>282</v>
      </c>
      <c r="H176" s="133">
        <v>7.6280000000000001</v>
      </c>
      <c r="I176" s="134"/>
      <c r="J176" s="134">
        <f t="shared" si="30"/>
        <v>0</v>
      </c>
      <c r="K176" s="131" t="s">
        <v>119</v>
      </c>
      <c r="L176" s="25"/>
      <c r="M176" s="135" t="s">
        <v>1</v>
      </c>
      <c r="N176" s="136" t="s">
        <v>33</v>
      </c>
      <c r="O176" s="137">
        <v>0</v>
      </c>
      <c r="P176" s="137">
        <f t="shared" si="31"/>
        <v>0</v>
      </c>
      <c r="Q176" s="137">
        <v>0</v>
      </c>
      <c r="R176" s="137">
        <f t="shared" si="32"/>
        <v>0</v>
      </c>
      <c r="S176" s="137">
        <v>0</v>
      </c>
      <c r="T176" s="138">
        <f t="shared" si="33"/>
        <v>0</v>
      </c>
      <c r="AR176" s="139" t="s">
        <v>175</v>
      </c>
      <c r="AT176" s="139" t="s">
        <v>115</v>
      </c>
      <c r="AU176" s="139" t="s">
        <v>121</v>
      </c>
      <c r="AY176" s="13" t="s">
        <v>112</v>
      </c>
      <c r="BE176" s="140">
        <f t="shared" si="34"/>
        <v>0</v>
      </c>
      <c r="BF176" s="140">
        <f t="shared" si="35"/>
        <v>0</v>
      </c>
      <c r="BG176" s="140">
        <f t="shared" si="36"/>
        <v>0</v>
      </c>
      <c r="BH176" s="140">
        <f t="shared" si="37"/>
        <v>0</v>
      </c>
      <c r="BI176" s="140">
        <f t="shared" si="38"/>
        <v>0</v>
      </c>
      <c r="BJ176" s="13" t="s">
        <v>121</v>
      </c>
      <c r="BK176" s="140">
        <f t="shared" si="39"/>
        <v>0</v>
      </c>
      <c r="BL176" s="13" t="s">
        <v>175</v>
      </c>
      <c r="BM176" s="139" t="s">
        <v>480</v>
      </c>
    </row>
    <row r="177" spans="2:65" s="11" customFormat="1" ht="22.9" customHeight="1">
      <c r="B177" s="116"/>
      <c r="D177" s="117" t="s">
        <v>66</v>
      </c>
      <c r="E177" s="126" t="s">
        <v>481</v>
      </c>
      <c r="F177" s="126" t="s">
        <v>482</v>
      </c>
      <c r="J177" s="127">
        <f>SUM(J178)</f>
        <v>0</v>
      </c>
      <c r="L177" s="116"/>
      <c r="M177" s="120"/>
      <c r="N177" s="121"/>
      <c r="O177" s="121"/>
      <c r="P177" s="122">
        <f>P178</f>
        <v>2.89</v>
      </c>
      <c r="Q177" s="121"/>
      <c r="R177" s="122">
        <f>R178</f>
        <v>0</v>
      </c>
      <c r="S177" s="121"/>
      <c r="T177" s="123">
        <f>T178</f>
        <v>0.13600000000000001</v>
      </c>
      <c r="AR177" s="117" t="s">
        <v>121</v>
      </c>
      <c r="AT177" s="124" t="s">
        <v>66</v>
      </c>
      <c r="AU177" s="124" t="s">
        <v>75</v>
      </c>
      <c r="AY177" s="117" t="s">
        <v>112</v>
      </c>
      <c r="BK177" s="125">
        <f>BK178</f>
        <v>0</v>
      </c>
    </row>
    <row r="178" spans="2:65" s="1" customFormat="1" ht="24" customHeight="1">
      <c r="B178" s="128"/>
      <c r="C178" s="129" t="s">
        <v>310</v>
      </c>
      <c r="D178" s="129" t="s">
        <v>115</v>
      </c>
      <c r="E178" s="130" t="s">
        <v>483</v>
      </c>
      <c r="F178" s="131" t="s">
        <v>484</v>
      </c>
      <c r="G178" s="132" t="s">
        <v>272</v>
      </c>
      <c r="H178" s="133">
        <v>17</v>
      </c>
      <c r="I178" s="134"/>
      <c r="J178" s="134">
        <f>ROUND(I178*H178,2)</f>
        <v>0</v>
      </c>
      <c r="K178" s="131" t="s">
        <v>119</v>
      </c>
      <c r="L178" s="25"/>
      <c r="M178" s="135" t="s">
        <v>1</v>
      </c>
      <c r="N178" s="136" t="s">
        <v>33</v>
      </c>
      <c r="O178" s="137">
        <v>0.17</v>
      </c>
      <c r="P178" s="137">
        <f>O178*H178</f>
        <v>2.89</v>
      </c>
      <c r="Q178" s="137">
        <v>0</v>
      </c>
      <c r="R178" s="137">
        <f>Q178*H178</f>
        <v>0</v>
      </c>
      <c r="S178" s="137">
        <v>8.0000000000000002E-3</v>
      </c>
      <c r="T178" s="138">
        <f>S178*H178</f>
        <v>0.13600000000000001</v>
      </c>
      <c r="AR178" s="139" t="s">
        <v>175</v>
      </c>
      <c r="AT178" s="139" t="s">
        <v>115</v>
      </c>
      <c r="AU178" s="139" t="s">
        <v>121</v>
      </c>
      <c r="AY178" s="13" t="s">
        <v>112</v>
      </c>
      <c r="BE178" s="140">
        <f>IF(N178="základná",J178,0)</f>
        <v>0</v>
      </c>
      <c r="BF178" s="140">
        <f>IF(N178="znížená",J178,0)</f>
        <v>0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121</v>
      </c>
      <c r="BK178" s="140">
        <f>ROUND(I178*H178,2)</f>
        <v>0</v>
      </c>
      <c r="BL178" s="13" t="s">
        <v>175</v>
      </c>
      <c r="BM178" s="139" t="s">
        <v>485</v>
      </c>
    </row>
    <row r="179" spans="2:65" s="11" customFormat="1" ht="22.9" customHeight="1">
      <c r="B179" s="116"/>
      <c r="D179" s="117" t="s">
        <v>66</v>
      </c>
      <c r="E179" s="126" t="s">
        <v>330</v>
      </c>
      <c r="F179" s="126" t="s">
        <v>331</v>
      </c>
      <c r="J179" s="127">
        <f>SUM(J180)</f>
        <v>0</v>
      </c>
      <c r="L179" s="116"/>
      <c r="M179" s="120"/>
      <c r="N179" s="121"/>
      <c r="O179" s="121"/>
      <c r="P179" s="122">
        <f>P180</f>
        <v>8.4099999999999994E-2</v>
      </c>
      <c r="Q179" s="121"/>
      <c r="R179" s="122">
        <f>R180</f>
        <v>5.0000000000000002E-5</v>
      </c>
      <c r="S179" s="121"/>
      <c r="T179" s="123">
        <f>T180</f>
        <v>0</v>
      </c>
      <c r="AR179" s="117" t="s">
        <v>121</v>
      </c>
      <c r="AT179" s="124" t="s">
        <v>66</v>
      </c>
      <c r="AU179" s="124" t="s">
        <v>75</v>
      </c>
      <c r="AY179" s="117" t="s">
        <v>112</v>
      </c>
      <c r="BK179" s="125">
        <f>BK180</f>
        <v>0</v>
      </c>
    </row>
    <row r="180" spans="2:65" s="1" customFormat="1" ht="24" customHeight="1">
      <c r="B180" s="128"/>
      <c r="C180" s="129" t="s">
        <v>316</v>
      </c>
      <c r="D180" s="129" t="s">
        <v>115</v>
      </c>
      <c r="E180" s="130" t="s">
        <v>486</v>
      </c>
      <c r="F180" s="131" t="s">
        <v>487</v>
      </c>
      <c r="G180" s="132" t="s">
        <v>272</v>
      </c>
      <c r="H180" s="133">
        <v>1</v>
      </c>
      <c r="I180" s="134"/>
      <c r="J180" s="134">
        <f>ROUND(I180*H180,2)</f>
        <v>0</v>
      </c>
      <c r="K180" s="131" t="s">
        <v>119</v>
      </c>
      <c r="L180" s="25"/>
      <c r="M180" s="141" t="s">
        <v>1</v>
      </c>
      <c r="N180" s="142" t="s">
        <v>33</v>
      </c>
      <c r="O180" s="143">
        <v>8.4099999999999994E-2</v>
      </c>
      <c r="P180" s="143">
        <f>O180*H180</f>
        <v>8.4099999999999994E-2</v>
      </c>
      <c r="Q180" s="143">
        <v>5.0000000000000002E-5</v>
      </c>
      <c r="R180" s="143">
        <f>Q180*H180</f>
        <v>5.0000000000000002E-5</v>
      </c>
      <c r="S180" s="143">
        <v>0</v>
      </c>
      <c r="T180" s="144">
        <f>S180*H180</f>
        <v>0</v>
      </c>
      <c r="AR180" s="139" t="s">
        <v>175</v>
      </c>
      <c r="AT180" s="139" t="s">
        <v>115</v>
      </c>
      <c r="AU180" s="139" t="s">
        <v>121</v>
      </c>
      <c r="AY180" s="13" t="s">
        <v>112</v>
      </c>
      <c r="BE180" s="140">
        <f>IF(N180="základná",J180,0)</f>
        <v>0</v>
      </c>
      <c r="BF180" s="140">
        <f>IF(N180="znížená",J180,0)</f>
        <v>0</v>
      </c>
      <c r="BG180" s="140">
        <f>IF(N180="zákl. prenesená",J180,0)</f>
        <v>0</v>
      </c>
      <c r="BH180" s="140">
        <f>IF(N180="zníž. prenesená",J180,0)</f>
        <v>0</v>
      </c>
      <c r="BI180" s="140">
        <f>IF(N180="nulová",J180,0)</f>
        <v>0</v>
      </c>
      <c r="BJ180" s="13" t="s">
        <v>121</v>
      </c>
      <c r="BK180" s="140">
        <f>ROUND(I180*H180,2)</f>
        <v>0</v>
      </c>
      <c r="BL180" s="13" t="s">
        <v>175</v>
      </c>
      <c r="BM180" s="139" t="s">
        <v>488</v>
      </c>
    </row>
    <row r="181" spans="2:65" s="1" customFormat="1" ht="7" customHeight="1">
      <c r="B181" s="37"/>
      <c r="C181" s="38"/>
      <c r="D181" s="38"/>
      <c r="E181" s="38"/>
      <c r="F181" s="38"/>
      <c r="G181" s="38"/>
      <c r="H181" s="38"/>
      <c r="I181" s="38"/>
      <c r="J181" s="38"/>
      <c r="K181" s="38"/>
      <c r="L181" s="25"/>
    </row>
  </sheetData>
  <autoFilter ref="C125:K180" xr:uid="{00000000-0009-0000-0000-000004000000}"/>
  <mergeCells count="9">
    <mergeCell ref="E116:H116"/>
    <mergeCell ref="E118:H118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F8C38-F957-4A3D-88AC-E0F1415E909A}">
  <dimension ref="A1:G89"/>
  <sheetViews>
    <sheetView topLeftCell="A37" workbookViewId="0">
      <selection activeCell="F55" sqref="F55:F71"/>
    </sheetView>
  </sheetViews>
  <sheetFormatPr defaultColWidth="6.109375" defaultRowHeight="12.5"/>
  <cols>
    <col min="1" max="1" width="13.109375" style="160" customWidth="1"/>
    <col min="2" max="2" width="4.6640625" style="159" customWidth="1"/>
    <col min="3" max="3" width="73.77734375" style="156" customWidth="1"/>
    <col min="4" max="4" width="6.44140625" style="158" customWidth="1"/>
    <col min="5" max="5" width="8.77734375" style="156" customWidth="1"/>
    <col min="6" max="6" width="11.109375" style="157" customWidth="1"/>
    <col min="7" max="7" width="16.109375" style="157" customWidth="1"/>
    <col min="8" max="16384" width="6.109375" style="156"/>
  </cols>
  <sheetData>
    <row r="1" spans="1:7" ht="20">
      <c r="A1" s="326" t="s">
        <v>585</v>
      </c>
      <c r="B1" s="326"/>
      <c r="C1" s="326"/>
      <c r="D1" s="211"/>
      <c r="E1" s="210"/>
      <c r="F1" s="209"/>
      <c r="G1" s="209"/>
    </row>
    <row r="2" spans="1:7" ht="20">
      <c r="A2" s="212"/>
      <c r="B2" s="212"/>
      <c r="C2" s="212"/>
      <c r="D2" s="211"/>
      <c r="E2" s="210"/>
      <c r="F2" s="209"/>
      <c r="G2" s="209"/>
    </row>
    <row r="3" spans="1:7" ht="34.5" customHeight="1">
      <c r="A3" s="207" t="s">
        <v>584</v>
      </c>
      <c r="B3" s="206"/>
      <c r="C3" s="327" t="s">
        <v>583</v>
      </c>
      <c r="D3" s="328"/>
      <c r="E3" s="328"/>
      <c r="F3" s="328"/>
      <c r="G3" s="328"/>
    </row>
    <row r="4" spans="1:7" ht="14.5">
      <c r="A4" s="208"/>
      <c r="B4" s="206"/>
      <c r="C4" s="205"/>
      <c r="D4" s="203"/>
      <c r="E4" s="203"/>
      <c r="F4" s="203"/>
      <c r="G4" s="203"/>
    </row>
    <row r="5" spans="1:7" s="201" customFormat="1" ht="15.5">
      <c r="A5" s="207" t="s">
        <v>582</v>
      </c>
      <c r="B5" s="206"/>
      <c r="C5" s="205" t="s">
        <v>20</v>
      </c>
      <c r="D5" s="204"/>
      <c r="E5" s="203"/>
      <c r="F5" s="202"/>
      <c r="G5" s="202"/>
    </row>
    <row r="6" spans="1:7" ht="13" thickBot="1"/>
    <row r="7" spans="1:7" ht="13.5" thickBot="1">
      <c r="A7" s="200"/>
      <c r="B7" s="199"/>
      <c r="C7" s="198" t="s">
        <v>581</v>
      </c>
      <c r="D7" s="197" t="s">
        <v>580</v>
      </c>
      <c r="E7" s="197" t="s">
        <v>579</v>
      </c>
      <c r="F7" s="196" t="s">
        <v>578</v>
      </c>
      <c r="G7" s="196" t="s">
        <v>577</v>
      </c>
    </row>
    <row r="8" spans="1:7" s="172" customFormat="1" ht="13">
      <c r="A8" s="195"/>
      <c r="B8" s="194"/>
      <c r="C8" s="193" t="s">
        <v>576</v>
      </c>
      <c r="D8" s="192"/>
      <c r="E8" s="191"/>
      <c r="F8" s="190"/>
      <c r="G8" s="190"/>
    </row>
    <row r="9" spans="1:7" s="172" customFormat="1" ht="23">
      <c r="A9" s="180" t="s">
        <v>575</v>
      </c>
      <c r="B9" s="179"/>
      <c r="C9" s="186" t="s">
        <v>574</v>
      </c>
      <c r="D9" s="177" t="s">
        <v>505</v>
      </c>
      <c r="E9" s="176">
        <v>50</v>
      </c>
      <c r="F9" s="175"/>
      <c r="G9" s="157">
        <f>ROUND(E9*F9,2)</f>
        <v>0</v>
      </c>
    </row>
    <row r="10" spans="1:7" ht="13">
      <c r="A10" s="180"/>
      <c r="B10" s="179"/>
      <c r="C10" s="174" t="s">
        <v>491</v>
      </c>
      <c r="D10" s="177"/>
      <c r="E10" s="176"/>
      <c r="F10" s="175"/>
      <c r="G10" s="175"/>
    </row>
    <row r="11" spans="1:7">
      <c r="A11" s="180">
        <v>210010003</v>
      </c>
      <c r="B11" s="179"/>
      <c r="C11" s="186" t="s">
        <v>573</v>
      </c>
      <c r="D11" s="189" t="s">
        <v>186</v>
      </c>
      <c r="E11" s="188">
        <v>200</v>
      </c>
      <c r="F11" s="187"/>
      <c r="G11" s="157">
        <f t="shared" ref="G11:G47" si="0">ROUND(E11*F11,2)</f>
        <v>0</v>
      </c>
    </row>
    <row r="12" spans="1:7">
      <c r="A12" s="185" t="s">
        <v>512</v>
      </c>
      <c r="B12" s="179"/>
      <c r="C12" s="184" t="s">
        <v>572</v>
      </c>
      <c r="D12" s="183" t="s">
        <v>186</v>
      </c>
      <c r="E12" s="182">
        <v>200</v>
      </c>
      <c r="F12" s="181"/>
      <c r="G12" s="181">
        <f t="shared" si="0"/>
        <v>0</v>
      </c>
    </row>
    <row r="13" spans="1:7">
      <c r="A13" s="180">
        <v>210010301</v>
      </c>
      <c r="B13" s="179"/>
      <c r="C13" s="186" t="s">
        <v>571</v>
      </c>
      <c r="D13" s="189" t="s">
        <v>272</v>
      </c>
      <c r="E13" s="188">
        <v>30</v>
      </c>
      <c r="F13" s="187"/>
      <c r="G13" s="157">
        <f t="shared" si="0"/>
        <v>0</v>
      </c>
    </row>
    <row r="14" spans="1:7">
      <c r="A14" s="185" t="s">
        <v>512</v>
      </c>
      <c r="B14" s="179"/>
      <c r="C14" s="184" t="s">
        <v>570</v>
      </c>
      <c r="D14" s="183" t="s">
        <v>272</v>
      </c>
      <c r="E14" s="182">
        <v>30</v>
      </c>
      <c r="F14" s="181"/>
      <c r="G14" s="181">
        <f t="shared" si="0"/>
        <v>0</v>
      </c>
    </row>
    <row r="15" spans="1:7">
      <c r="A15" s="180">
        <v>210010321</v>
      </c>
      <c r="B15" s="179"/>
      <c r="C15" s="186" t="s">
        <v>569</v>
      </c>
      <c r="D15" s="189" t="s">
        <v>272</v>
      </c>
      <c r="E15" s="188">
        <v>15</v>
      </c>
      <c r="F15" s="187"/>
      <c r="G15" s="157">
        <f t="shared" si="0"/>
        <v>0</v>
      </c>
    </row>
    <row r="16" spans="1:7">
      <c r="A16" s="185" t="s">
        <v>512</v>
      </c>
      <c r="B16" s="179"/>
      <c r="C16" s="184" t="s">
        <v>568</v>
      </c>
      <c r="D16" s="183" t="s">
        <v>272</v>
      </c>
      <c r="E16" s="182">
        <v>15</v>
      </c>
      <c r="F16" s="181"/>
      <c r="G16" s="181">
        <f t="shared" si="0"/>
        <v>0</v>
      </c>
    </row>
    <row r="17" spans="1:7">
      <c r="A17" s="180">
        <v>210100001</v>
      </c>
      <c r="B17" s="179"/>
      <c r="C17" s="186" t="s">
        <v>567</v>
      </c>
      <c r="D17" s="189" t="s">
        <v>272</v>
      </c>
      <c r="E17" s="188">
        <v>60</v>
      </c>
      <c r="F17" s="187"/>
      <c r="G17" s="157">
        <f t="shared" si="0"/>
        <v>0</v>
      </c>
    </row>
    <row r="18" spans="1:7">
      <c r="A18" s="185" t="s">
        <v>512</v>
      </c>
      <c r="B18" s="179"/>
      <c r="C18" s="184" t="s">
        <v>566</v>
      </c>
      <c r="D18" s="183" t="s">
        <v>272</v>
      </c>
      <c r="E18" s="182">
        <v>1</v>
      </c>
      <c r="F18" s="181"/>
      <c r="G18" s="181">
        <f t="shared" si="0"/>
        <v>0</v>
      </c>
    </row>
    <row r="19" spans="1:7">
      <c r="A19" s="185" t="s">
        <v>512</v>
      </c>
      <c r="B19" s="179"/>
      <c r="C19" s="184" t="s">
        <v>565</v>
      </c>
      <c r="D19" s="183" t="s">
        <v>272</v>
      </c>
      <c r="E19" s="182">
        <v>2</v>
      </c>
      <c r="F19" s="181"/>
      <c r="G19" s="181">
        <f t="shared" si="0"/>
        <v>0</v>
      </c>
    </row>
    <row r="20" spans="1:7">
      <c r="A20" s="180">
        <v>210110041</v>
      </c>
      <c r="B20" s="179"/>
      <c r="C20" s="186" t="s">
        <v>564</v>
      </c>
      <c r="D20" s="189" t="s">
        <v>272</v>
      </c>
      <c r="E20" s="188">
        <v>29</v>
      </c>
      <c r="F20" s="187"/>
      <c r="G20" s="157">
        <f t="shared" si="0"/>
        <v>0</v>
      </c>
    </row>
    <row r="21" spans="1:7">
      <c r="A21" s="185" t="s">
        <v>512</v>
      </c>
      <c r="B21" s="179"/>
      <c r="C21" s="184" t="s">
        <v>563</v>
      </c>
      <c r="D21" s="183" t="s">
        <v>272</v>
      </c>
      <c r="E21" s="182">
        <v>29</v>
      </c>
      <c r="F21" s="181"/>
      <c r="G21" s="181">
        <f t="shared" si="0"/>
        <v>0</v>
      </c>
    </row>
    <row r="22" spans="1:7">
      <c r="A22" s="180">
        <v>210110047</v>
      </c>
      <c r="B22" s="179"/>
      <c r="C22" s="186" t="s">
        <v>562</v>
      </c>
      <c r="D22" s="189" t="s">
        <v>272</v>
      </c>
      <c r="E22" s="188">
        <v>3</v>
      </c>
      <c r="F22" s="187"/>
      <c r="G22" s="157">
        <f t="shared" si="0"/>
        <v>0</v>
      </c>
    </row>
    <row r="23" spans="1:7">
      <c r="A23" s="185" t="s">
        <v>512</v>
      </c>
      <c r="B23" s="179"/>
      <c r="C23" s="184" t="s">
        <v>561</v>
      </c>
      <c r="D23" s="183" t="s">
        <v>272</v>
      </c>
      <c r="E23" s="182">
        <v>3</v>
      </c>
      <c r="F23" s="181"/>
      <c r="G23" s="181">
        <f t="shared" si="0"/>
        <v>0</v>
      </c>
    </row>
    <row r="24" spans="1:7">
      <c r="A24" s="180">
        <v>210110048</v>
      </c>
      <c r="B24" s="179"/>
      <c r="C24" s="186" t="s">
        <v>560</v>
      </c>
      <c r="D24" s="183" t="s">
        <v>272</v>
      </c>
      <c r="E24" s="182">
        <v>3</v>
      </c>
      <c r="F24" s="181"/>
      <c r="G24" s="181">
        <f t="shared" si="0"/>
        <v>0</v>
      </c>
    </row>
    <row r="25" spans="1:7">
      <c r="A25" s="185" t="s">
        <v>512</v>
      </c>
      <c r="B25" s="179"/>
      <c r="C25" s="184" t="s">
        <v>559</v>
      </c>
      <c r="D25" s="183" t="s">
        <v>272</v>
      </c>
      <c r="E25" s="182">
        <v>3</v>
      </c>
      <c r="F25" s="181"/>
      <c r="G25" s="181">
        <f t="shared" si="0"/>
        <v>0</v>
      </c>
    </row>
    <row r="26" spans="1:7">
      <c r="A26" s="180">
        <v>210111105</v>
      </c>
      <c r="B26" s="179"/>
      <c r="C26" s="186" t="s">
        <v>558</v>
      </c>
      <c r="D26" s="183" t="s">
        <v>272</v>
      </c>
      <c r="E26" s="182">
        <v>1</v>
      </c>
      <c r="F26" s="181"/>
      <c r="G26" s="181">
        <f t="shared" si="0"/>
        <v>0</v>
      </c>
    </row>
    <row r="27" spans="1:7">
      <c r="A27" s="185" t="s">
        <v>512</v>
      </c>
      <c r="B27" s="179"/>
      <c r="C27" s="184" t="s">
        <v>557</v>
      </c>
      <c r="D27" s="183" t="s">
        <v>272</v>
      </c>
      <c r="E27" s="182">
        <v>1</v>
      </c>
      <c r="F27" s="181"/>
      <c r="G27" s="181">
        <f t="shared" si="0"/>
        <v>0</v>
      </c>
    </row>
    <row r="28" spans="1:7">
      <c r="A28" s="180" t="s">
        <v>556</v>
      </c>
      <c r="B28" s="179"/>
      <c r="C28" s="178" t="s">
        <v>555</v>
      </c>
      <c r="D28" s="177" t="s">
        <v>272</v>
      </c>
      <c r="E28" s="176">
        <v>3</v>
      </c>
      <c r="F28" s="175"/>
      <c r="G28" s="157">
        <f t="shared" si="0"/>
        <v>0</v>
      </c>
    </row>
    <row r="29" spans="1:7">
      <c r="A29" s="180" t="s">
        <v>553</v>
      </c>
      <c r="B29" s="179"/>
      <c r="C29" s="186" t="s">
        <v>554</v>
      </c>
      <c r="D29" s="177" t="s">
        <v>272</v>
      </c>
      <c r="E29" s="176">
        <f>SUM(E53:E61)</f>
        <v>76</v>
      </c>
      <c r="F29" s="175"/>
      <c r="G29" s="157">
        <f t="shared" si="0"/>
        <v>0</v>
      </c>
    </row>
    <row r="30" spans="1:7">
      <c r="A30" s="180" t="s">
        <v>553</v>
      </c>
      <c r="B30" s="179"/>
      <c r="C30" s="186" t="s">
        <v>552</v>
      </c>
      <c r="D30" s="177" t="s">
        <v>272</v>
      </c>
      <c r="E30" s="176">
        <f>E62</f>
        <v>5</v>
      </c>
      <c r="F30" s="175"/>
      <c r="G30" s="157">
        <f t="shared" si="0"/>
        <v>0</v>
      </c>
    </row>
    <row r="31" spans="1:7">
      <c r="A31" s="180">
        <v>357000124</v>
      </c>
      <c r="B31" s="179"/>
      <c r="C31" s="178" t="s">
        <v>551</v>
      </c>
      <c r="D31" s="177" t="s">
        <v>272</v>
      </c>
      <c r="E31" s="176">
        <v>1</v>
      </c>
      <c r="F31" s="175"/>
      <c r="G31" s="157">
        <f t="shared" si="0"/>
        <v>0</v>
      </c>
    </row>
    <row r="32" spans="1:7">
      <c r="A32" s="185" t="s">
        <v>512</v>
      </c>
      <c r="B32" s="179"/>
      <c r="C32" s="184" t="s">
        <v>550</v>
      </c>
      <c r="D32" s="183" t="s">
        <v>272</v>
      </c>
      <c r="E32" s="182">
        <v>1</v>
      </c>
      <c r="F32" s="181"/>
      <c r="G32" s="181">
        <f t="shared" si="0"/>
        <v>0</v>
      </c>
    </row>
    <row r="33" spans="1:7">
      <c r="A33" s="180" t="s">
        <v>549</v>
      </c>
      <c r="B33" s="179"/>
      <c r="C33" s="178" t="s">
        <v>548</v>
      </c>
      <c r="D33" s="177" t="s">
        <v>272</v>
      </c>
      <c r="E33" s="176">
        <v>18</v>
      </c>
      <c r="F33" s="175"/>
      <c r="G33" s="157">
        <f t="shared" si="0"/>
        <v>0</v>
      </c>
    </row>
    <row r="34" spans="1:7">
      <c r="A34" s="185" t="s">
        <v>512</v>
      </c>
      <c r="B34" s="179"/>
      <c r="C34" s="184" t="s">
        <v>547</v>
      </c>
      <c r="D34" s="183" t="s">
        <v>272</v>
      </c>
      <c r="E34" s="182">
        <v>18</v>
      </c>
      <c r="F34" s="181"/>
      <c r="G34" s="181">
        <f t="shared" si="0"/>
        <v>0</v>
      </c>
    </row>
    <row r="35" spans="1:7">
      <c r="A35" s="180">
        <v>210220452</v>
      </c>
      <c r="B35" s="179"/>
      <c r="C35" s="178" t="s">
        <v>546</v>
      </c>
      <c r="D35" s="177" t="s">
        <v>186</v>
      </c>
      <c r="E35" s="176">
        <f>SUM(E36:E37)</f>
        <v>200</v>
      </c>
      <c r="F35" s="175"/>
      <c r="G35" s="157">
        <f t="shared" si="0"/>
        <v>0</v>
      </c>
    </row>
    <row r="36" spans="1:7">
      <c r="A36" s="185" t="s">
        <v>512</v>
      </c>
      <c r="B36" s="179"/>
      <c r="C36" s="184" t="s">
        <v>545</v>
      </c>
      <c r="D36" s="183" t="s">
        <v>186</v>
      </c>
      <c r="E36" s="182">
        <v>100</v>
      </c>
      <c r="F36" s="181"/>
      <c r="G36" s="181">
        <f t="shared" si="0"/>
        <v>0</v>
      </c>
    </row>
    <row r="37" spans="1:7">
      <c r="A37" s="185" t="s">
        <v>512</v>
      </c>
      <c r="B37" s="179"/>
      <c r="C37" s="184" t="s">
        <v>544</v>
      </c>
      <c r="D37" s="183" t="s">
        <v>186</v>
      </c>
      <c r="E37" s="182">
        <v>100</v>
      </c>
      <c r="F37" s="181"/>
      <c r="G37" s="181">
        <f t="shared" si="0"/>
        <v>0</v>
      </c>
    </row>
    <row r="38" spans="1:7">
      <c r="A38" s="180">
        <v>210800105</v>
      </c>
      <c r="B38" s="179"/>
      <c r="C38" s="178" t="s">
        <v>543</v>
      </c>
      <c r="D38" s="177" t="s">
        <v>186</v>
      </c>
      <c r="E38" s="176">
        <v>750</v>
      </c>
      <c r="F38" s="175"/>
      <c r="G38" s="157">
        <f t="shared" si="0"/>
        <v>0</v>
      </c>
    </row>
    <row r="39" spans="1:7">
      <c r="A39" s="185" t="s">
        <v>512</v>
      </c>
      <c r="B39" s="179"/>
      <c r="C39" s="184" t="s">
        <v>542</v>
      </c>
      <c r="D39" s="183" t="s">
        <v>186</v>
      </c>
      <c r="E39" s="182">
        <v>750</v>
      </c>
      <c r="F39" s="181"/>
      <c r="G39" s="181">
        <f t="shared" si="0"/>
        <v>0</v>
      </c>
    </row>
    <row r="40" spans="1:7">
      <c r="A40" s="180">
        <v>210800116</v>
      </c>
      <c r="B40" s="179"/>
      <c r="C40" s="178" t="s">
        <v>541</v>
      </c>
      <c r="D40" s="177" t="s">
        <v>186</v>
      </c>
      <c r="E40" s="176">
        <v>35</v>
      </c>
      <c r="F40" s="175"/>
      <c r="G40" s="157">
        <f t="shared" si="0"/>
        <v>0</v>
      </c>
    </row>
    <row r="41" spans="1:7">
      <c r="A41" s="185" t="s">
        <v>512</v>
      </c>
      <c r="B41" s="179"/>
      <c r="C41" s="184" t="s">
        <v>540</v>
      </c>
      <c r="D41" s="183" t="s">
        <v>186</v>
      </c>
      <c r="E41" s="182">
        <v>35</v>
      </c>
      <c r="F41" s="181"/>
      <c r="G41" s="181">
        <f t="shared" si="0"/>
        <v>0</v>
      </c>
    </row>
    <row r="42" spans="1:7">
      <c r="A42" s="180">
        <v>210810053</v>
      </c>
      <c r="B42" s="179"/>
      <c r="C42" s="178" t="s">
        <v>539</v>
      </c>
      <c r="D42" s="177" t="s">
        <v>186</v>
      </c>
      <c r="E42" s="176">
        <v>21</v>
      </c>
      <c r="F42" s="175"/>
      <c r="G42" s="157">
        <f t="shared" si="0"/>
        <v>0</v>
      </c>
    </row>
    <row r="43" spans="1:7">
      <c r="A43" s="185" t="s">
        <v>512</v>
      </c>
      <c r="B43" s="179"/>
      <c r="C43" s="184" t="s">
        <v>538</v>
      </c>
      <c r="D43" s="183" t="s">
        <v>186</v>
      </c>
      <c r="E43" s="182">
        <v>21</v>
      </c>
      <c r="F43" s="181"/>
      <c r="G43" s="181">
        <f t="shared" si="0"/>
        <v>0</v>
      </c>
    </row>
    <row r="44" spans="1:7">
      <c r="A44" s="185" t="s">
        <v>512</v>
      </c>
      <c r="B44" s="179"/>
      <c r="C44" s="184" t="s">
        <v>537</v>
      </c>
      <c r="D44" s="183" t="s">
        <v>536</v>
      </c>
      <c r="E44" s="182">
        <v>188</v>
      </c>
      <c r="F44" s="181"/>
      <c r="G44" s="181">
        <f t="shared" si="0"/>
        <v>0</v>
      </c>
    </row>
    <row r="45" spans="1:7">
      <c r="A45" s="180">
        <v>210950201</v>
      </c>
      <c r="B45" s="179"/>
      <c r="C45" s="178" t="s">
        <v>535</v>
      </c>
      <c r="D45" s="177" t="s">
        <v>186</v>
      </c>
      <c r="E45" s="176">
        <v>430</v>
      </c>
      <c r="F45" s="175"/>
      <c r="G45" s="157">
        <f t="shared" si="0"/>
        <v>0</v>
      </c>
    </row>
    <row r="46" spans="1:7">
      <c r="A46" s="180" t="s">
        <v>534</v>
      </c>
      <c r="B46" s="179"/>
      <c r="C46" s="178" t="s">
        <v>533</v>
      </c>
      <c r="D46" s="177" t="s">
        <v>505</v>
      </c>
      <c r="E46" s="176">
        <v>230</v>
      </c>
      <c r="F46" s="175"/>
      <c r="G46" s="157">
        <f t="shared" si="0"/>
        <v>0</v>
      </c>
    </row>
    <row r="47" spans="1:7">
      <c r="A47" s="180">
        <v>210040711</v>
      </c>
      <c r="B47" s="179"/>
      <c r="C47" s="178" t="s">
        <v>532</v>
      </c>
      <c r="D47" s="177" t="s">
        <v>272</v>
      </c>
      <c r="E47" s="176">
        <f>E14+E15</f>
        <v>45</v>
      </c>
      <c r="F47" s="175"/>
      <c r="G47" s="157">
        <f t="shared" si="0"/>
        <v>0</v>
      </c>
    </row>
    <row r="48" spans="1:7">
      <c r="A48" s="180"/>
      <c r="B48" s="179"/>
      <c r="C48" s="178"/>
      <c r="D48" s="177"/>
      <c r="E48" s="176"/>
      <c r="F48" s="175"/>
      <c r="G48" s="175"/>
    </row>
    <row r="49" spans="1:7" ht="13">
      <c r="A49" s="180" t="s">
        <v>1</v>
      </c>
      <c r="B49" s="179" t="s">
        <v>1</v>
      </c>
      <c r="C49" s="174" t="s">
        <v>531</v>
      </c>
      <c r="D49" s="177" t="s">
        <v>1</v>
      </c>
      <c r="E49" s="176" t="s">
        <v>1</v>
      </c>
      <c r="F49" s="175" t="s">
        <v>1</v>
      </c>
      <c r="G49" s="175" t="s">
        <v>1</v>
      </c>
    </row>
    <row r="50" spans="1:7">
      <c r="A50" s="185" t="s">
        <v>512</v>
      </c>
      <c r="B50" s="179"/>
      <c r="C50" s="184" t="s">
        <v>530</v>
      </c>
      <c r="D50" s="183" t="s">
        <v>272</v>
      </c>
      <c r="E50" s="182">
        <v>1</v>
      </c>
      <c r="F50" s="181"/>
      <c r="G50" s="181">
        <f>ROUND(E50*F50,2)</f>
        <v>0</v>
      </c>
    </row>
    <row r="51" spans="1:7">
      <c r="A51" s="180"/>
      <c r="B51" s="179"/>
      <c r="C51" s="178"/>
      <c r="D51" s="177"/>
      <c r="E51" s="176"/>
      <c r="F51" s="175"/>
      <c r="G51" s="175"/>
    </row>
    <row r="52" spans="1:7" ht="13">
      <c r="A52" s="180"/>
      <c r="B52" s="179"/>
      <c r="C52" s="174" t="s">
        <v>529</v>
      </c>
      <c r="D52" s="177"/>
      <c r="E52" s="176"/>
      <c r="F52" s="175"/>
      <c r="G52" s="175"/>
    </row>
    <row r="53" spans="1:7" ht="24">
      <c r="A53" s="185" t="s">
        <v>512</v>
      </c>
      <c r="B53" s="183" t="s">
        <v>528</v>
      </c>
      <c r="C53" s="184" t="s">
        <v>527</v>
      </c>
      <c r="D53" s="183" t="s">
        <v>272</v>
      </c>
      <c r="E53" s="182">
        <v>6</v>
      </c>
      <c r="F53" s="181"/>
      <c r="G53" s="181">
        <f t="shared" ref="G53:G62" si="1">ROUND(E53*F53,2)</f>
        <v>0</v>
      </c>
    </row>
    <row r="54" spans="1:7" ht="24">
      <c r="A54" s="185" t="s">
        <v>512</v>
      </c>
      <c r="B54" s="183" t="s">
        <v>526</v>
      </c>
      <c r="C54" s="184" t="s">
        <v>525</v>
      </c>
      <c r="D54" s="183" t="s">
        <v>272</v>
      </c>
      <c r="E54" s="182">
        <v>8</v>
      </c>
      <c r="F54" s="181"/>
      <c r="G54" s="181">
        <f t="shared" si="1"/>
        <v>0</v>
      </c>
    </row>
    <row r="55" spans="1:7" ht="24">
      <c r="A55" s="185" t="s">
        <v>512</v>
      </c>
      <c r="B55" s="183" t="s">
        <v>524</v>
      </c>
      <c r="C55" s="184" t="s">
        <v>523</v>
      </c>
      <c r="D55" s="183" t="s">
        <v>272</v>
      </c>
      <c r="E55" s="182">
        <v>3</v>
      </c>
      <c r="F55" s="181"/>
      <c r="G55" s="181">
        <f t="shared" si="1"/>
        <v>0</v>
      </c>
    </row>
    <row r="56" spans="1:7" ht="24">
      <c r="A56" s="185" t="s">
        <v>512</v>
      </c>
      <c r="B56" s="183" t="s">
        <v>66</v>
      </c>
      <c r="C56" s="184" t="s">
        <v>523</v>
      </c>
      <c r="D56" s="183" t="s">
        <v>272</v>
      </c>
      <c r="E56" s="182">
        <v>6</v>
      </c>
      <c r="F56" s="181"/>
      <c r="G56" s="181">
        <f t="shared" si="1"/>
        <v>0</v>
      </c>
    </row>
    <row r="57" spans="1:7" ht="24">
      <c r="A57" s="185" t="s">
        <v>512</v>
      </c>
      <c r="B57" s="183" t="s">
        <v>522</v>
      </c>
      <c r="C57" s="184" t="s">
        <v>521</v>
      </c>
      <c r="D57" s="183" t="s">
        <v>272</v>
      </c>
      <c r="E57" s="182">
        <v>2</v>
      </c>
      <c r="F57" s="181"/>
      <c r="G57" s="181">
        <f t="shared" si="1"/>
        <v>0</v>
      </c>
    </row>
    <row r="58" spans="1:7" ht="24">
      <c r="A58" s="185" t="s">
        <v>512</v>
      </c>
      <c r="B58" s="183" t="s">
        <v>520</v>
      </c>
      <c r="C58" s="184" t="s">
        <v>519</v>
      </c>
      <c r="D58" s="183" t="s">
        <v>272</v>
      </c>
      <c r="E58" s="182">
        <v>2</v>
      </c>
      <c r="F58" s="181"/>
      <c r="G58" s="181">
        <f t="shared" si="1"/>
        <v>0</v>
      </c>
    </row>
    <row r="59" spans="1:7" ht="24">
      <c r="A59" s="185" t="s">
        <v>512</v>
      </c>
      <c r="B59" s="183" t="s">
        <v>518</v>
      </c>
      <c r="C59" s="184" t="s">
        <v>517</v>
      </c>
      <c r="D59" s="183" t="s">
        <v>272</v>
      </c>
      <c r="E59" s="182">
        <v>22</v>
      </c>
      <c r="F59" s="181"/>
      <c r="G59" s="181">
        <f t="shared" si="1"/>
        <v>0</v>
      </c>
    </row>
    <row r="60" spans="1:7" ht="24">
      <c r="A60" s="185" t="s">
        <v>512</v>
      </c>
      <c r="B60" s="183" t="s">
        <v>516</v>
      </c>
      <c r="C60" s="184" t="s">
        <v>515</v>
      </c>
      <c r="D60" s="183" t="s">
        <v>272</v>
      </c>
      <c r="E60" s="182">
        <v>3</v>
      </c>
      <c r="F60" s="181"/>
      <c r="G60" s="181">
        <f t="shared" si="1"/>
        <v>0</v>
      </c>
    </row>
    <row r="61" spans="1:7" ht="24">
      <c r="A61" s="185" t="s">
        <v>512</v>
      </c>
      <c r="B61" s="183" t="s">
        <v>514</v>
      </c>
      <c r="C61" s="184" t="s">
        <v>513</v>
      </c>
      <c r="D61" s="183" t="s">
        <v>272</v>
      </c>
      <c r="E61" s="182">
        <v>24</v>
      </c>
      <c r="F61" s="181"/>
      <c r="G61" s="181">
        <f t="shared" si="1"/>
        <v>0</v>
      </c>
    </row>
    <row r="62" spans="1:7">
      <c r="A62" s="185" t="s">
        <v>512</v>
      </c>
      <c r="B62" s="179"/>
      <c r="C62" s="184" t="s">
        <v>511</v>
      </c>
      <c r="D62" s="183" t="s">
        <v>272</v>
      </c>
      <c r="E62" s="182">
        <v>5</v>
      </c>
      <c r="F62" s="181"/>
      <c r="G62" s="181">
        <f t="shared" si="1"/>
        <v>0</v>
      </c>
    </row>
    <row r="63" spans="1:7">
      <c r="A63" s="185"/>
      <c r="B63" s="179"/>
      <c r="C63" s="184"/>
      <c r="D63" s="183"/>
      <c r="E63" s="182"/>
      <c r="F63" s="181"/>
      <c r="G63" s="181"/>
    </row>
    <row r="64" spans="1:7" ht="13">
      <c r="C64" s="174" t="s">
        <v>510</v>
      </c>
    </row>
    <row r="65" spans="1:7" s="166" customFormat="1" ht="13">
      <c r="A65" s="165" t="s">
        <v>509</v>
      </c>
      <c r="B65" s="164"/>
      <c r="C65" s="162" t="s">
        <v>508</v>
      </c>
      <c r="D65" s="163" t="s">
        <v>505</v>
      </c>
      <c r="E65" s="162">
        <v>25</v>
      </c>
      <c r="F65" s="161"/>
      <c r="G65" s="157">
        <f t="shared" ref="G65:G71" si="2">ROUND(E65*F65,2)</f>
        <v>0</v>
      </c>
    </row>
    <row r="66" spans="1:7">
      <c r="A66" s="165" t="s">
        <v>507</v>
      </c>
      <c r="B66" s="164"/>
      <c r="C66" s="162" t="s">
        <v>506</v>
      </c>
      <c r="D66" s="163" t="s">
        <v>505</v>
      </c>
      <c r="E66" s="162">
        <v>1</v>
      </c>
      <c r="F66" s="161"/>
      <c r="G66" s="157">
        <f t="shared" si="2"/>
        <v>0</v>
      </c>
    </row>
    <row r="67" spans="1:7" s="166" customFormat="1" ht="13">
      <c r="A67" s="165" t="s">
        <v>504</v>
      </c>
      <c r="B67" s="164"/>
      <c r="C67" s="162" t="s">
        <v>503</v>
      </c>
      <c r="D67" s="163" t="s">
        <v>216</v>
      </c>
      <c r="E67" s="162">
        <v>0.8</v>
      </c>
      <c r="F67" s="161"/>
      <c r="G67" s="157">
        <f t="shared" si="2"/>
        <v>0</v>
      </c>
    </row>
    <row r="68" spans="1:7" s="166" customFormat="1" ht="13">
      <c r="A68" s="165" t="s">
        <v>502</v>
      </c>
      <c r="B68" s="164"/>
      <c r="C68" s="173" t="s">
        <v>501</v>
      </c>
      <c r="D68" s="163" t="s">
        <v>494</v>
      </c>
      <c r="E68" s="162">
        <v>1</v>
      </c>
      <c r="F68" s="161"/>
      <c r="G68" s="157">
        <f t="shared" si="2"/>
        <v>0</v>
      </c>
    </row>
    <row r="69" spans="1:7" s="166" customFormat="1" ht="13">
      <c r="A69" s="165" t="s">
        <v>500</v>
      </c>
      <c r="B69" s="164"/>
      <c r="C69" s="173" t="s">
        <v>499</v>
      </c>
      <c r="D69" s="163" t="s">
        <v>494</v>
      </c>
      <c r="E69" s="162">
        <v>1</v>
      </c>
      <c r="F69" s="161"/>
      <c r="G69" s="157">
        <f t="shared" si="2"/>
        <v>0</v>
      </c>
    </row>
    <row r="70" spans="1:7" s="166" customFormat="1" ht="13">
      <c r="A70" s="165" t="s">
        <v>498</v>
      </c>
      <c r="B70" s="164"/>
      <c r="C70" s="173" t="s">
        <v>497</v>
      </c>
      <c r="D70" s="163" t="s">
        <v>494</v>
      </c>
      <c r="E70" s="162">
        <v>1</v>
      </c>
      <c r="F70" s="161"/>
      <c r="G70" s="157">
        <f t="shared" si="2"/>
        <v>0</v>
      </c>
    </row>
    <row r="71" spans="1:7" s="166" customFormat="1" ht="13">
      <c r="A71" s="165" t="s">
        <v>496</v>
      </c>
      <c r="B71" s="162"/>
      <c r="C71" s="173" t="s">
        <v>495</v>
      </c>
      <c r="D71" s="163" t="s">
        <v>494</v>
      </c>
      <c r="E71" s="162">
        <v>1</v>
      </c>
      <c r="F71" s="161"/>
      <c r="G71" s="157">
        <f t="shared" si="2"/>
        <v>0</v>
      </c>
    </row>
    <row r="72" spans="1:7">
      <c r="A72" s="165"/>
      <c r="B72" s="164"/>
      <c r="C72" s="162"/>
      <c r="D72" s="163"/>
      <c r="E72" s="162"/>
      <c r="F72" s="161"/>
      <c r="G72" s="161"/>
    </row>
    <row r="73" spans="1:7" s="166" customFormat="1" ht="13.5" thickBot="1">
      <c r="A73" s="165"/>
      <c r="B73" s="164"/>
      <c r="C73" s="162"/>
      <c r="D73" s="163"/>
      <c r="E73" s="162"/>
      <c r="F73" s="161"/>
      <c r="G73" s="161"/>
    </row>
    <row r="74" spans="1:7" s="166" customFormat="1" ht="29.25" customHeight="1" thickBot="1">
      <c r="A74" s="171"/>
      <c r="B74" s="169"/>
      <c r="C74" s="169" t="s">
        <v>493</v>
      </c>
      <c r="D74" s="170"/>
      <c r="E74" s="169"/>
      <c r="F74" s="168"/>
      <c r="G74" s="167">
        <f>SUM(G9:G71)</f>
        <v>0</v>
      </c>
    </row>
    <row r="75" spans="1:7">
      <c r="A75" s="165"/>
      <c r="B75" s="164"/>
      <c r="C75" s="162"/>
      <c r="D75" s="163"/>
      <c r="E75" s="162"/>
      <c r="F75" s="161"/>
      <c r="G75" s="161"/>
    </row>
    <row r="76" spans="1:7" s="166" customFormat="1" ht="13">
      <c r="A76" s="165"/>
      <c r="B76" s="164"/>
      <c r="C76" s="162"/>
      <c r="D76" s="163"/>
      <c r="E76" s="162"/>
      <c r="F76" s="161"/>
      <c r="G76" s="161"/>
    </row>
    <row r="77" spans="1:7">
      <c r="A77" s="165"/>
      <c r="B77" s="164"/>
      <c r="C77" s="162"/>
      <c r="D77" s="163"/>
      <c r="E77" s="162"/>
      <c r="F77" s="161"/>
      <c r="G77" s="161"/>
    </row>
    <row r="86" spans="1:7" s="159" customFormat="1">
      <c r="A86" s="160"/>
      <c r="C86" s="156"/>
      <c r="D86" s="158"/>
      <c r="E86" s="156"/>
      <c r="F86" s="157"/>
      <c r="G86" s="157"/>
    </row>
    <row r="89" spans="1:7" s="159" customFormat="1">
      <c r="A89" s="160"/>
      <c r="C89" s="156"/>
      <c r="D89" s="158"/>
      <c r="E89" s="156"/>
      <c r="F89" s="157"/>
      <c r="G89" s="157"/>
    </row>
  </sheetData>
  <mergeCells count="2">
    <mergeCell ref="A1:C1"/>
    <mergeCell ref="C3:G3"/>
  </mergeCells>
  <pageMargins left="0.55118110236220474" right="0.35433070866141736" top="0.98425196850393704" bottom="0.98425196850393704" header="0.51181102362204722" footer="0.51181102362204722"/>
  <pageSetup scale="8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8536E-31DD-415B-892F-CBA9E9391B49}">
  <dimension ref="A1:F34"/>
  <sheetViews>
    <sheetView zoomScaleNormal="100" workbookViewId="0">
      <selection activeCell="E31" sqref="E31"/>
    </sheetView>
  </sheetViews>
  <sheetFormatPr defaultColWidth="9.33203125" defaultRowHeight="14.5"/>
  <cols>
    <col min="1" max="1" width="3.6640625" style="213" customWidth="1"/>
    <col min="2" max="2" width="50.44140625" style="214" customWidth="1"/>
    <col min="3" max="3" width="8.109375" style="215" customWidth="1"/>
    <col min="4" max="4" width="11.6640625" style="216" customWidth="1"/>
    <col min="5" max="5" width="13.44140625" style="243" customWidth="1"/>
    <col min="6" max="6" width="12.33203125" style="216" customWidth="1"/>
    <col min="7" max="16384" width="9.33203125" style="213"/>
  </cols>
  <sheetData>
    <row r="1" spans="1:6">
      <c r="E1" s="217"/>
      <c r="F1" s="218"/>
    </row>
    <row r="2" spans="1:6" ht="23.5">
      <c r="A2" s="219"/>
      <c r="B2" s="220" t="s">
        <v>586</v>
      </c>
      <c r="C2" s="221"/>
      <c r="D2" s="222"/>
      <c r="E2" s="223"/>
      <c r="F2" s="224"/>
    </row>
    <row r="3" spans="1:6">
      <c r="A3" s="225" t="s">
        <v>587</v>
      </c>
      <c r="B3" s="226"/>
      <c r="C3" s="227"/>
      <c r="D3" s="228"/>
      <c r="E3" s="229"/>
      <c r="F3" s="230"/>
    </row>
    <row r="4" spans="1:6" ht="36.75" customHeight="1">
      <c r="A4" s="231"/>
      <c r="B4" s="329" t="s">
        <v>583</v>
      </c>
      <c r="C4" s="329"/>
      <c r="D4" s="329"/>
      <c r="E4" s="329"/>
      <c r="F4" s="329"/>
    </row>
    <row r="5" spans="1:6" ht="18.5">
      <c r="A5" s="225" t="s">
        <v>588</v>
      </c>
      <c r="B5" s="232"/>
      <c r="C5" s="233"/>
      <c r="D5" s="228"/>
      <c r="E5" s="229"/>
      <c r="F5" s="230"/>
    </row>
    <row r="6" spans="1:6">
      <c r="B6" s="234" t="s">
        <v>589</v>
      </c>
      <c r="E6" s="217"/>
      <c r="F6" s="218"/>
    </row>
    <row r="7" spans="1:6" ht="15" thickBot="1">
      <c r="E7" s="217"/>
      <c r="F7" s="218"/>
    </row>
    <row r="8" spans="1:6" ht="15" thickBot="1">
      <c r="B8" s="235" t="s">
        <v>590</v>
      </c>
      <c r="C8" s="236" t="s">
        <v>591</v>
      </c>
      <c r="D8" s="237" t="s">
        <v>592</v>
      </c>
      <c r="E8" s="238" t="s">
        <v>593</v>
      </c>
      <c r="F8" s="239" t="s">
        <v>594</v>
      </c>
    </row>
    <row r="9" spans="1:6">
      <c r="B9" s="240"/>
      <c r="C9" s="241" t="s">
        <v>1</v>
      </c>
      <c r="D9" s="242"/>
    </row>
    <row r="10" spans="1:6">
      <c r="B10" s="244" t="s">
        <v>595</v>
      </c>
      <c r="C10" s="245" t="s">
        <v>1</v>
      </c>
      <c r="D10" s="246"/>
    </row>
    <row r="11" spans="1:6">
      <c r="B11" s="247" t="s">
        <v>596</v>
      </c>
      <c r="C11" s="248" t="s">
        <v>1</v>
      </c>
      <c r="D11" s="249"/>
    </row>
    <row r="12" spans="1:6">
      <c r="B12" s="250" t="s">
        <v>597</v>
      </c>
      <c r="C12" s="251" t="s">
        <v>186</v>
      </c>
      <c r="D12" s="252">
        <v>116.8</v>
      </c>
      <c r="E12" s="253"/>
      <c r="F12" s="254">
        <f>ROUND(D12*E12,2)</f>
        <v>0</v>
      </c>
    </row>
    <row r="13" spans="1:6">
      <c r="B13" s="250" t="s">
        <v>598</v>
      </c>
      <c r="C13" s="251" t="s">
        <v>186</v>
      </c>
      <c r="D13" s="252">
        <v>16.8</v>
      </c>
      <c r="E13" s="253"/>
      <c r="F13" s="254">
        <f t="shared" ref="F13:F28" si="0">ROUND(D13*E13,2)</f>
        <v>0</v>
      </c>
    </row>
    <row r="14" spans="1:6">
      <c r="B14" s="250" t="s">
        <v>599</v>
      </c>
      <c r="C14" s="251" t="s">
        <v>272</v>
      </c>
      <c r="D14" s="252">
        <v>4</v>
      </c>
      <c r="E14" s="253"/>
      <c r="F14" s="254">
        <f t="shared" si="0"/>
        <v>0</v>
      </c>
    </row>
    <row r="15" spans="1:6">
      <c r="B15" s="250" t="s">
        <v>600</v>
      </c>
      <c r="C15" s="251" t="s">
        <v>186</v>
      </c>
      <c r="D15" s="252">
        <v>86.05</v>
      </c>
      <c r="E15" s="253"/>
      <c r="F15" s="254">
        <f t="shared" si="0"/>
        <v>0</v>
      </c>
    </row>
    <row r="16" spans="1:6">
      <c r="B16" s="250" t="s">
        <v>601</v>
      </c>
      <c r="C16" s="251" t="s">
        <v>186</v>
      </c>
      <c r="D16" s="252">
        <v>86.05</v>
      </c>
      <c r="E16" s="253"/>
      <c r="F16" s="254">
        <f t="shared" si="0"/>
        <v>0</v>
      </c>
    </row>
    <row r="17" spans="2:6">
      <c r="B17" s="250" t="s">
        <v>602</v>
      </c>
      <c r="C17" s="251" t="s">
        <v>272</v>
      </c>
      <c r="D17" s="252">
        <v>22</v>
      </c>
      <c r="E17" s="253"/>
      <c r="F17" s="254">
        <f t="shared" si="0"/>
        <v>0</v>
      </c>
    </row>
    <row r="18" spans="2:6">
      <c r="B18" s="250" t="s">
        <v>603</v>
      </c>
      <c r="C18" s="251" t="s">
        <v>272</v>
      </c>
      <c r="D18" s="252">
        <v>8</v>
      </c>
      <c r="E18" s="253"/>
      <c r="F18" s="254">
        <f t="shared" si="0"/>
        <v>0</v>
      </c>
    </row>
    <row r="19" spans="2:6">
      <c r="B19" s="250" t="s">
        <v>604</v>
      </c>
      <c r="C19" s="251" t="s">
        <v>272</v>
      </c>
      <c r="D19" s="252">
        <v>4</v>
      </c>
      <c r="E19" s="253"/>
      <c r="F19" s="254">
        <f t="shared" si="0"/>
        <v>0</v>
      </c>
    </row>
    <row r="20" spans="2:6">
      <c r="B20" s="250" t="s">
        <v>605</v>
      </c>
      <c r="C20" s="251" t="s">
        <v>272</v>
      </c>
      <c r="D20" s="252">
        <v>4</v>
      </c>
      <c r="E20" s="253"/>
      <c r="F20" s="254">
        <f t="shared" si="0"/>
        <v>0</v>
      </c>
    </row>
    <row r="21" spans="2:6">
      <c r="B21" s="250" t="s">
        <v>606</v>
      </c>
      <c r="C21" s="251" t="s">
        <v>272</v>
      </c>
      <c r="D21" s="252">
        <v>4</v>
      </c>
      <c r="E21" s="253"/>
      <c r="F21" s="254">
        <f t="shared" si="0"/>
        <v>0</v>
      </c>
    </row>
    <row r="22" spans="2:6">
      <c r="B22" s="250" t="s">
        <v>607</v>
      </c>
      <c r="C22" s="251" t="s">
        <v>272</v>
      </c>
      <c r="D22" s="252">
        <v>32</v>
      </c>
      <c r="E22" s="253"/>
      <c r="F22" s="254">
        <f t="shared" si="0"/>
        <v>0</v>
      </c>
    </row>
    <row r="23" spans="2:6">
      <c r="B23" s="250" t="s">
        <v>608</v>
      </c>
      <c r="C23" s="251" t="s">
        <v>272</v>
      </c>
      <c r="D23" s="252">
        <v>2</v>
      </c>
      <c r="E23" s="253"/>
      <c r="F23" s="254">
        <f t="shared" si="0"/>
        <v>0</v>
      </c>
    </row>
    <row r="24" spans="2:6">
      <c r="B24" s="250" t="s">
        <v>609</v>
      </c>
      <c r="C24" s="251" t="s">
        <v>272</v>
      </c>
      <c r="D24" s="252">
        <v>4</v>
      </c>
      <c r="E24" s="253"/>
      <c r="F24" s="254">
        <f t="shared" si="0"/>
        <v>0</v>
      </c>
    </row>
    <row r="25" spans="2:6">
      <c r="B25" s="250" t="s">
        <v>610</v>
      </c>
      <c r="C25" s="251" t="s">
        <v>272</v>
      </c>
      <c r="D25" s="252">
        <v>4</v>
      </c>
      <c r="E25" s="253"/>
      <c r="F25" s="254">
        <f t="shared" si="0"/>
        <v>0</v>
      </c>
    </row>
    <row r="26" spans="2:6">
      <c r="B26" s="250" t="s">
        <v>611</v>
      </c>
      <c r="C26" s="251" t="s">
        <v>272</v>
      </c>
      <c r="D26" s="252">
        <v>12</v>
      </c>
      <c r="E26" s="253"/>
      <c r="F26" s="254">
        <f t="shared" si="0"/>
        <v>0</v>
      </c>
    </row>
    <row r="27" spans="2:6">
      <c r="B27" s="250" t="s">
        <v>612</v>
      </c>
      <c r="C27" s="251" t="s">
        <v>505</v>
      </c>
      <c r="D27" s="252">
        <v>10</v>
      </c>
      <c r="E27" s="253"/>
      <c r="F27" s="254">
        <f t="shared" si="0"/>
        <v>0</v>
      </c>
    </row>
    <row r="28" spans="2:6">
      <c r="B28" s="250" t="s">
        <v>613</v>
      </c>
      <c r="C28" s="251" t="s">
        <v>505</v>
      </c>
      <c r="D28" s="252">
        <v>25</v>
      </c>
      <c r="E28" s="253"/>
      <c r="F28" s="254">
        <f t="shared" si="0"/>
        <v>0</v>
      </c>
    </row>
    <row r="29" spans="2:6">
      <c r="B29" s="250"/>
      <c r="C29" s="251"/>
      <c r="D29" s="252"/>
      <c r="E29" s="253"/>
      <c r="F29" s="254"/>
    </row>
    <row r="30" spans="2:6">
      <c r="B30" s="250" t="s">
        <v>614</v>
      </c>
      <c r="C30" s="251" t="s">
        <v>282</v>
      </c>
      <c r="D30" s="252">
        <v>5</v>
      </c>
      <c r="E30" s="253"/>
      <c r="F30" s="254">
        <f>E30*D30%</f>
        <v>0</v>
      </c>
    </row>
    <row r="31" spans="2:6">
      <c r="B31" s="250" t="s">
        <v>615</v>
      </c>
      <c r="C31" s="251" t="s">
        <v>282</v>
      </c>
      <c r="D31" s="252">
        <v>6</v>
      </c>
      <c r="E31" s="253"/>
      <c r="F31" s="254">
        <f>E31*D31%</f>
        <v>0</v>
      </c>
    </row>
    <row r="32" spans="2:6" ht="15" thickBot="1">
      <c r="B32" s="255"/>
      <c r="C32" s="256"/>
      <c r="D32" s="257"/>
      <c r="E32" s="258"/>
      <c r="F32" s="259"/>
    </row>
    <row r="33" spans="2:6" ht="15" thickBot="1">
      <c r="B33" s="260" t="s">
        <v>616</v>
      </c>
      <c r="C33" s="261" t="s">
        <v>1</v>
      </c>
      <c r="D33" s="262"/>
      <c r="E33" s="263"/>
      <c r="F33" s="264">
        <f>SUM(F9:F31)</f>
        <v>0</v>
      </c>
    </row>
    <row r="34" spans="2:6">
      <c r="B34" s="265" t="s">
        <v>1</v>
      </c>
      <c r="C34" s="266" t="s">
        <v>1</v>
      </c>
      <c r="D34" s="267"/>
    </row>
  </sheetData>
  <mergeCells count="1">
    <mergeCell ref="B4:F4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10</vt:i4>
      </vt:variant>
    </vt:vector>
  </HeadingPairs>
  <TitlesOfParts>
    <vt:vector size="17" baseType="lpstr">
      <vt:lpstr>Rekapitulácia stavby</vt:lpstr>
      <vt:lpstr>01 - Zateplenie obvodovéh...</vt:lpstr>
      <vt:lpstr>02 - Zateplenie strešného...</vt:lpstr>
      <vt:lpstr>03 - Výmena výplní otvorov</vt:lpstr>
      <vt:lpstr>04 - Ostatné</vt:lpstr>
      <vt:lpstr>05-elektroinštalácia</vt:lpstr>
      <vt:lpstr>06-bleskozvod</vt:lpstr>
      <vt:lpstr>'01 - Zateplenie obvodovéh...'!Názvy_tlače</vt:lpstr>
      <vt:lpstr>'02 - Zateplenie strešného...'!Názvy_tlače</vt:lpstr>
      <vt:lpstr>'03 - Výmena výplní otvorov'!Názvy_tlače</vt:lpstr>
      <vt:lpstr>'04 - Ostatné'!Názvy_tlače</vt:lpstr>
      <vt:lpstr>'Rekapitulácia stavby'!Názvy_tlače</vt:lpstr>
      <vt:lpstr>'01 - Zateplenie obvodovéh...'!Oblasť_tlače</vt:lpstr>
      <vt:lpstr>'02 - Zateplenie strešného...'!Oblasť_tlače</vt:lpstr>
      <vt:lpstr>'03 - Výmena výplní otvorov'!Oblasť_tlače</vt:lpstr>
      <vt:lpstr>'04 - Ostatné'!Oblasť_tlače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Kekelak Vladimir</cp:lastModifiedBy>
  <cp:lastPrinted>2019-08-29T17:23:13Z</cp:lastPrinted>
  <dcterms:created xsi:type="dcterms:W3CDTF">2019-07-29T15:40:24Z</dcterms:created>
  <dcterms:modified xsi:type="dcterms:W3CDTF">2020-12-03T06:06:10Z</dcterms:modified>
</cp:coreProperties>
</file>